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hidePivotFieldList="1" defaultThemeVersion="124226"/>
  <mc:AlternateContent xmlns:mc="http://schemas.openxmlformats.org/markup-compatibility/2006">
    <mc:Choice Requires="x15">
      <x15ac:absPath xmlns:x15ac="http://schemas.microsoft.com/office/spreadsheetml/2010/11/ac" url="C:\Users\SANDRA ANGARITA\Desktop\IDM 2021\2o contrato 2021\Cuenta 3 de 3 contrato 119 de 2021\"/>
    </mc:Choice>
  </mc:AlternateContent>
  <xr:revisionPtr revIDLastSave="0" documentId="8_{DDE2DF45-978E-4686-AD3F-A77B19B15590}" xr6:coauthVersionLast="47" xr6:coauthVersionMax="47" xr10:uidLastSave="{00000000-0000-0000-0000-000000000000}"/>
  <bookViews>
    <workbookView xWindow="-120" yWindow="-120" windowWidth="20730" windowHeight="11160" tabRatio="882" activeTab="1" xr2:uid="{00000000-000D-0000-FFFF-FFFF00000000}"/>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externalReferences>
    <externalReference r:id="rId10"/>
  </externalReferences>
  <calcPr calcId="191029"/>
  <pivotCaches>
    <pivotCache cacheId="7" r:id="rId1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6" i="1" l="1"/>
  <c r="I16" i="1" s="1"/>
  <c r="X17" i="1"/>
  <c r="T16" i="1"/>
  <c r="K17" i="1"/>
  <c r="K11" i="1"/>
  <c r="Q11" i="1"/>
  <c r="T11" i="1"/>
  <c r="X16" i="1" l="1"/>
  <c r="Z16" i="1" s="1"/>
  <c r="Y16" i="1" l="1"/>
  <c r="Q12" i="1"/>
  <c r="X12" i="1" s="1"/>
  <c r="Z12" i="1" s="1"/>
  <c r="T12" i="1"/>
  <c r="Q13" i="1"/>
  <c r="T13" i="1"/>
  <c r="Q14" i="1"/>
  <c r="T14" i="1"/>
  <c r="Q15" i="1"/>
  <c r="T15" i="1"/>
  <c r="AB15" i="1" l="1"/>
  <c r="AA15" i="1" s="1"/>
  <c r="AB12" i="1"/>
  <c r="AA12" i="1" s="1"/>
  <c r="X14" i="1"/>
  <c r="Z14" i="1" s="1"/>
  <c r="X15" i="1"/>
  <c r="Z15" i="1" s="1"/>
  <c r="AB13" i="1"/>
  <c r="AA13" i="1" s="1"/>
  <c r="AB14" i="1"/>
  <c r="AA14" i="1" s="1"/>
  <c r="X13" i="1"/>
  <c r="Z13" i="1" s="1"/>
  <c r="Y12" i="1"/>
  <c r="T10" i="1"/>
  <c r="Q10" i="1"/>
  <c r="H10" i="1"/>
  <c r="I10" i="1" s="1"/>
  <c r="K62" i="1"/>
  <c r="K59" i="1"/>
  <c r="K57" i="1"/>
  <c r="K31" i="1"/>
  <c r="K69" i="1"/>
  <c r="K29" i="1"/>
  <c r="K60" i="1"/>
  <c r="K54" i="1"/>
  <c r="K30" i="1"/>
  <c r="K38" i="1"/>
  <c r="K27" i="1"/>
  <c r="K35" i="1"/>
  <c r="K63" i="1"/>
  <c r="K56" i="1"/>
  <c r="K39" i="1"/>
  <c r="K24" i="1"/>
  <c r="K65" i="1"/>
  <c r="K66" i="1"/>
  <c r="K37" i="1"/>
  <c r="K21" i="1"/>
  <c r="K19" i="1"/>
  <c r="K55" i="1"/>
  <c r="K18" i="1"/>
  <c r="K32" i="1"/>
  <c r="K26" i="1"/>
  <c r="K33" i="1"/>
  <c r="K20" i="1"/>
  <c r="K36" i="1"/>
  <c r="K67" i="1"/>
  <c r="K23" i="1"/>
  <c r="K68" i="1"/>
  <c r="K53" i="1"/>
  <c r="K25" i="1"/>
  <c r="K61" i="1"/>
  <c r="Y14" i="1" l="1"/>
  <c r="AC14" i="1" s="1"/>
  <c r="AC12" i="1"/>
  <c r="Y15" i="1"/>
  <c r="AC15" i="1" s="1"/>
  <c r="Y13" i="1"/>
  <c r="AC13" i="1" s="1"/>
  <c r="X11" i="1"/>
  <c r="AB11" i="1"/>
  <c r="AA11" i="1" s="1"/>
  <c r="F221" i="13"/>
  <c r="F211" i="13"/>
  <c r="F212" i="13"/>
  <c r="F213" i="13"/>
  <c r="F214" i="13"/>
  <c r="F215" i="13"/>
  <c r="F216" i="13"/>
  <c r="F217" i="13"/>
  <c r="F218" i="13"/>
  <c r="F219" i="13"/>
  <c r="F220" i="13"/>
  <c r="F210" i="13"/>
  <c r="K15" i="1"/>
  <c r="K14" i="1"/>
  <c r="K12" i="1"/>
  <c r="B221" i="13" a="1"/>
  <c r="K13" i="1"/>
  <c r="Y11" i="1" l="1"/>
  <c r="AC11" i="1" s="1"/>
  <c r="Z11" i="1"/>
  <c r="B221" i="13"/>
  <c r="Q52"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H64" i="1"/>
  <c r="I64" i="1" s="1"/>
  <c r="T63" i="1"/>
  <c r="Q63" i="1"/>
  <c r="T62" i="1"/>
  <c r="Q62" i="1"/>
  <c r="T61" i="1"/>
  <c r="Q61" i="1"/>
  <c r="T60" i="1"/>
  <c r="Q60" i="1"/>
  <c r="T59" i="1"/>
  <c r="Q59" i="1"/>
  <c r="T58" i="1"/>
  <c r="Q58" i="1"/>
  <c r="H58" i="1"/>
  <c r="I58" i="1" s="1"/>
  <c r="T57" i="1"/>
  <c r="Q57" i="1"/>
  <c r="T56" i="1"/>
  <c r="Q56" i="1"/>
  <c r="T55" i="1"/>
  <c r="Q55" i="1"/>
  <c r="T54" i="1"/>
  <c r="Q54" i="1"/>
  <c r="T53" i="1"/>
  <c r="Q53" i="1"/>
  <c r="T52" i="1"/>
  <c r="H52" i="1"/>
  <c r="I52" i="1" s="1"/>
  <c r="T39" i="1"/>
  <c r="Q39" i="1"/>
  <c r="T38" i="1"/>
  <c r="Q38" i="1"/>
  <c r="T37" i="1"/>
  <c r="Q37" i="1"/>
  <c r="T36" i="1"/>
  <c r="Q36" i="1"/>
  <c r="T35" i="1"/>
  <c r="Q35" i="1"/>
  <c r="T34" i="1"/>
  <c r="H34" i="1"/>
  <c r="I34" i="1" s="1"/>
  <c r="T33" i="1"/>
  <c r="Q33" i="1"/>
  <c r="T32" i="1"/>
  <c r="Q32" i="1"/>
  <c r="T31" i="1"/>
  <c r="Q31" i="1"/>
  <c r="T30" i="1"/>
  <c r="Q30" i="1"/>
  <c r="T29" i="1"/>
  <c r="Q29" i="1"/>
  <c r="T28" i="1"/>
  <c r="H28" i="1"/>
  <c r="I28" i="1" s="1"/>
  <c r="T27" i="1"/>
  <c r="Q27" i="1"/>
  <c r="T26" i="1"/>
  <c r="Q26" i="1"/>
  <c r="T25" i="1"/>
  <c r="Q25" i="1"/>
  <c r="T24" i="1"/>
  <c r="Q24" i="1"/>
  <c r="T23" i="1"/>
  <c r="Q23" i="1"/>
  <c r="T22" i="1"/>
  <c r="H22" i="1"/>
  <c r="I22" i="1" s="1"/>
  <c r="T21" i="1"/>
  <c r="Q21" i="1"/>
  <c r="T20" i="1"/>
  <c r="Q20" i="1"/>
  <c r="T19" i="1"/>
  <c r="Q19" i="1"/>
  <c r="T18" i="1"/>
  <c r="Q18" i="1"/>
  <c r="X64" i="1" l="1"/>
  <c r="X58" i="1"/>
  <c r="X52" i="1"/>
  <c r="X34" i="1"/>
  <c r="X28" i="1"/>
  <c r="X22" i="1"/>
  <c r="Y64" i="1" l="1"/>
  <c r="Z64" i="1"/>
  <c r="X65" i="1" s="1"/>
  <c r="Y65" i="1" s="1"/>
  <c r="Y58" i="1"/>
  <c r="Z58" i="1"/>
  <c r="X59" i="1" s="1"/>
  <c r="Z59" i="1" s="1"/>
  <c r="X60" i="1" s="1"/>
  <c r="Y52" i="1"/>
  <c r="Z52" i="1"/>
  <c r="X53" i="1" s="1"/>
  <c r="Z53" i="1" s="1"/>
  <c r="X54" i="1" s="1"/>
  <c r="Y34" i="1"/>
  <c r="Z34" i="1"/>
  <c r="Y28" i="1"/>
  <c r="Z28" i="1"/>
  <c r="X29" i="1" s="1"/>
  <c r="Z29" i="1" s="1"/>
  <c r="X30" i="1" s="1"/>
  <c r="Y30" i="1" s="1"/>
  <c r="Y22" i="1"/>
  <c r="Z22" i="1"/>
  <c r="X23" i="1" s="1"/>
  <c r="Y23" i="1" s="1"/>
  <c r="Y59" i="1" l="1"/>
  <c r="Y53" i="1"/>
  <c r="Z23" i="1"/>
  <c r="X24" i="1" s="1"/>
  <c r="Y24" i="1" s="1"/>
  <c r="Y29" i="1"/>
  <c r="Z60" i="1"/>
  <c r="X61" i="1" s="1"/>
  <c r="Y60" i="1"/>
  <c r="Z54" i="1"/>
  <c r="X55" i="1" s="1"/>
  <c r="Y54" i="1"/>
  <c r="Z65" i="1"/>
  <c r="X66" i="1" s="1"/>
  <c r="X35"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Y61" i="1" l="1"/>
  <c r="Z61" i="1"/>
  <c r="Y55" i="1"/>
  <c r="Z55" i="1"/>
  <c r="X56" i="1" s="1"/>
  <c r="Z24" i="1"/>
  <c r="X25" i="1" s="1"/>
  <c r="Z25" i="1" s="1"/>
  <c r="Y66" i="1"/>
  <c r="Z66" i="1"/>
  <c r="X67" i="1" s="1"/>
  <c r="Y35" i="1"/>
  <c r="Z35" i="1"/>
  <c r="X36" i="1" s="1"/>
  <c r="Y36" i="1" s="1"/>
  <c r="X32" i="1"/>
  <c r="Y32" i="1" s="1"/>
  <c r="X31" i="1"/>
  <c r="X18" i="1"/>
  <c r="Y18" i="1" s="1"/>
  <c r="Z36" i="1" l="1"/>
  <c r="X37" i="1" s="1"/>
  <c r="Z37" i="1" s="1"/>
  <c r="X38" i="1" s="1"/>
  <c r="Y56" i="1"/>
  <c r="Z56" i="1"/>
  <c r="X57" i="1" s="1"/>
  <c r="X62" i="1"/>
  <c r="X63" i="1"/>
  <c r="Y25" i="1"/>
  <c r="X26" i="1"/>
  <c r="Z67" i="1"/>
  <c r="Y67" i="1"/>
  <c r="Y31" i="1"/>
  <c r="Z31" i="1"/>
  <c r="Z32" i="1"/>
  <c r="X33" i="1" s="1"/>
  <c r="Z18" i="1"/>
  <c r="X19" i="1" s="1"/>
  <c r="Y19" i="1" s="1"/>
  <c r="Y37" i="1" l="1"/>
  <c r="Y63" i="1"/>
  <c r="Z63" i="1"/>
  <c r="Y62" i="1"/>
  <c r="Z62" i="1"/>
  <c r="Y57" i="1"/>
  <c r="Z57" i="1"/>
  <c r="X68" i="1"/>
  <c r="X69" i="1"/>
  <c r="Z38" i="1"/>
  <c r="X39" i="1" s="1"/>
  <c r="Y38" i="1"/>
  <c r="Y26" i="1"/>
  <c r="Z26" i="1"/>
  <c r="X27" i="1" s="1"/>
  <c r="Y27" i="1" s="1"/>
  <c r="Y33" i="1"/>
  <c r="Z33" i="1"/>
  <c r="Z19" i="1"/>
  <c r="X20" i="1" s="1"/>
  <c r="Z20" i="1" s="1"/>
  <c r="X21" i="1" s="1"/>
  <c r="X10" i="1"/>
  <c r="Y10" i="1" s="1"/>
  <c r="Y69" i="1" l="1"/>
  <c r="Z69" i="1"/>
  <c r="Y68" i="1"/>
  <c r="Z68" i="1"/>
  <c r="Y39" i="1"/>
  <c r="Z39" i="1"/>
  <c r="Z27" i="1"/>
  <c r="Y20" i="1"/>
  <c r="Y21" i="1"/>
  <c r="Z21" i="1"/>
  <c r="Z10" i="1" l="1"/>
  <c r="AH34" i="18" l="1"/>
  <c r="AH42" i="18"/>
  <c r="AH18" i="18"/>
  <c r="AB10" i="18"/>
  <c r="J26" i="18"/>
  <c r="V18" i="18"/>
  <c r="V42" i="18"/>
  <c r="J42" i="18"/>
  <c r="P10" i="18"/>
  <c r="AB26" i="18"/>
  <c r="J34" i="18"/>
  <c r="J18" i="18"/>
  <c r="AH10" i="18"/>
  <c r="AB34" i="18"/>
  <c r="P26" i="18"/>
  <c r="P34" i="18"/>
  <c r="V34" i="18"/>
  <c r="AH26" i="18"/>
  <c r="J10" i="18"/>
  <c r="P18" i="18"/>
  <c r="AB42" i="18"/>
  <c r="V10" i="18"/>
  <c r="AB18" i="18"/>
  <c r="P42" i="18"/>
  <c r="V26" i="18"/>
  <c r="AB29" i="1" l="1"/>
  <c r="AB66" i="1"/>
  <c r="AB59" i="1"/>
  <c r="AB58" i="1"/>
  <c r="AB53" i="1"/>
  <c r="AB52" i="1"/>
  <c r="AA52" i="1" s="1"/>
  <c r="AB23" i="1"/>
  <c r="AB35" i="1"/>
  <c r="AA23" i="1" l="1"/>
  <c r="AB24" i="1"/>
  <c r="AC5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B65" i="1"/>
  <c r="AA65" i="1" s="1"/>
  <c r="AA66" i="1"/>
  <c r="AB67" i="1"/>
  <c r="AB36" i="1"/>
  <c r="AA35" i="1"/>
  <c r="V32" i="19"/>
  <c r="P42" i="19"/>
  <c r="J12" i="19"/>
  <c r="J32" i="19"/>
  <c r="AB52" i="19"/>
  <c r="J22" i="19"/>
  <c r="V22" i="19"/>
  <c r="J52" i="19"/>
  <c r="AH12" i="19"/>
  <c r="J42" i="19"/>
  <c r="AH42" i="19"/>
  <c r="P32" i="19"/>
  <c r="AB12" i="19"/>
  <c r="AH32" i="19"/>
  <c r="AB32" i="19"/>
  <c r="AB42" i="19"/>
  <c r="V42" i="19"/>
  <c r="V12" i="19"/>
  <c r="V52" i="19"/>
  <c r="AB22" i="19"/>
  <c r="AH52" i="19"/>
  <c r="AH22" i="19"/>
  <c r="P22" i="19"/>
  <c r="P12" i="19"/>
  <c r="P52" i="19"/>
  <c r="AB18" i="1"/>
  <c r="AA53" i="1"/>
  <c r="AB54" i="1"/>
  <c r="AA59" i="1"/>
  <c r="AB60" i="1"/>
  <c r="AA29" i="1"/>
  <c r="AB30" i="1"/>
  <c r="W37" i="19" l="1"/>
  <c r="AI7" i="19"/>
  <c r="W17" i="19"/>
  <c r="W27" i="19"/>
  <c r="Q47" i="19"/>
  <c r="W7" i="19"/>
  <c r="AI17" i="19"/>
  <c r="K47" i="19"/>
  <c r="AI47" i="19"/>
  <c r="Q27" i="19"/>
  <c r="AC27" i="19"/>
  <c r="AC47" i="19"/>
  <c r="AC37" i="19"/>
  <c r="AI37" i="19"/>
  <c r="AC17" i="19"/>
  <c r="K37" i="19"/>
  <c r="AC7" i="19"/>
  <c r="W47" i="19"/>
  <c r="Q37" i="19"/>
  <c r="AI27" i="19"/>
  <c r="Q7" i="19"/>
  <c r="K27" i="19"/>
  <c r="K17" i="19"/>
  <c r="K7" i="19"/>
  <c r="Q17" i="19"/>
  <c r="AA67" i="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D12" i="19"/>
  <c r="AD32" i="19"/>
  <c r="AD22" i="19"/>
  <c r="X52" i="19"/>
  <c r="AD52" i="19"/>
  <c r="L42" i="19"/>
  <c r="R42" i="19"/>
  <c r="AJ21" i="19"/>
  <c r="AD31" i="19"/>
  <c r="R21" i="19"/>
  <c r="AD41" i="19"/>
  <c r="AJ11" i="19"/>
  <c r="AJ51" i="19"/>
  <c r="L41" i="19"/>
  <c r="AD11" i="19"/>
  <c r="L21" i="19"/>
  <c r="L11" i="19"/>
  <c r="X51" i="19"/>
  <c r="X21" i="19"/>
  <c r="R11" i="19"/>
  <c r="R31" i="19"/>
  <c r="AJ41" i="19"/>
  <c r="L31" i="19"/>
  <c r="R51" i="19"/>
  <c r="X31" i="19"/>
  <c r="X11" i="19"/>
  <c r="X41" i="19"/>
  <c r="AJ31" i="19"/>
  <c r="AD51" i="19"/>
  <c r="R41" i="19"/>
  <c r="AD21" i="19"/>
  <c r="L51" i="19"/>
  <c r="AB19" i="1"/>
  <c r="AA18" i="1"/>
  <c r="AA30" i="1"/>
  <c r="AB31" i="1"/>
  <c r="AA54" i="1"/>
  <c r="AB55" i="1"/>
  <c r="K42" i="19"/>
  <c r="AC32" i="19"/>
  <c r="W42" i="19"/>
  <c r="AI52" i="19"/>
  <c r="K22" i="19"/>
  <c r="Q32" i="19"/>
  <c r="AI12" i="19"/>
  <c r="AC52" i="19"/>
  <c r="Q42" i="19"/>
  <c r="AC42" i="19"/>
  <c r="K12" i="19"/>
  <c r="Q22" i="19"/>
  <c r="W52" i="19"/>
  <c r="AI42" i="19"/>
  <c r="W32" i="19"/>
  <c r="AI22" i="19"/>
  <c r="W12" i="19"/>
  <c r="AI32" i="19"/>
  <c r="AC12" i="19"/>
  <c r="Q12" i="19"/>
  <c r="Q52" i="19"/>
  <c r="K32" i="19"/>
  <c r="W22" i="19"/>
  <c r="K52" i="19"/>
  <c r="AC22" i="19"/>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5" i="1"/>
  <c r="AA24" i="1"/>
  <c r="AA60" i="1"/>
  <c r="AB61" i="1"/>
  <c r="K39" i="19"/>
  <c r="AC39" i="19"/>
  <c r="W29" i="19"/>
  <c r="AI49" i="19"/>
  <c r="W9" i="19"/>
  <c r="AC19" i="19"/>
  <c r="Q49" i="19"/>
  <c r="W49" i="19"/>
  <c r="AC9" i="19"/>
  <c r="AI9" i="19"/>
  <c r="Q29" i="19"/>
  <c r="W39" i="19"/>
  <c r="Q39" i="19"/>
  <c r="AC29"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M52" i="19"/>
  <c r="S12" i="19"/>
  <c r="M32" i="19"/>
  <c r="S52" i="19"/>
  <c r="Y52" i="19"/>
  <c r="Y42" i="19"/>
  <c r="AK12" i="19"/>
  <c r="S22" i="19"/>
  <c r="AE12" i="19"/>
  <c r="Y22" i="19"/>
  <c r="S32" i="19"/>
  <c r="AK52" i="19"/>
  <c r="M22" i="19"/>
  <c r="AK32" i="19"/>
  <c r="AE22" i="19"/>
  <c r="AE42" i="19"/>
  <c r="Y32" i="19"/>
  <c r="M42" i="19"/>
  <c r="Y12" i="19"/>
  <c r="AE52" i="19"/>
  <c r="AK22" i="19"/>
  <c r="S42" i="19"/>
  <c r="AA36" i="1"/>
  <c r="AB37"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3" i="1"/>
  <c r="R40" i="19" l="1"/>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D47" i="19"/>
  <c r="AJ27" i="19"/>
  <c r="AD27" i="19"/>
  <c r="AJ7" i="19"/>
  <c r="AJ37" i="19"/>
  <c r="L27" i="19"/>
  <c r="AD17" i="19"/>
  <c r="L37" i="19"/>
  <c r="R17" i="19"/>
  <c r="AJ17" i="19"/>
  <c r="X7" i="19"/>
  <c r="X47" i="19"/>
  <c r="L7" i="19"/>
  <c r="L17" i="19"/>
  <c r="R27" i="19"/>
  <c r="X27" i="19"/>
  <c r="R7" i="19"/>
  <c r="X17" i="19"/>
  <c r="AJ47" i="19"/>
  <c r="L47" i="19"/>
  <c r="R37" i="19"/>
  <c r="AD7" i="19"/>
  <c r="X37" i="19"/>
  <c r="AC18" i="1"/>
  <c r="R47" i="19"/>
  <c r="AD37" i="19"/>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4"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A61" i="1"/>
  <c r="AB62" i="1"/>
  <c r="AA31" i="1"/>
  <c r="AB32" i="1"/>
  <c r="AA32" i="1" s="1"/>
  <c r="AB33" i="1"/>
  <c r="AA33"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37" i="1"/>
  <c r="AB38" i="1"/>
  <c r="AE11" i="19"/>
  <c r="Y41" i="19"/>
  <c r="M41" i="19"/>
  <c r="Y21" i="19"/>
  <c r="AK41" i="19"/>
  <c r="S31" i="19"/>
  <c r="M31" i="19"/>
  <c r="M51" i="19"/>
  <c r="Y51" i="19"/>
  <c r="AK21" i="19"/>
  <c r="AK31" i="19"/>
  <c r="Y11" i="19"/>
  <c r="AE41" i="19"/>
  <c r="AE21" i="19"/>
  <c r="S51" i="19"/>
  <c r="AE51" i="19"/>
  <c r="AK51" i="19"/>
  <c r="M21" i="19"/>
  <c r="AE31" i="19"/>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D29" i="19"/>
  <c r="AD19" i="19"/>
  <c r="R39" i="19"/>
  <c r="R9" i="19"/>
  <c r="X49" i="19"/>
  <c r="X9" i="19"/>
  <c r="AD39" i="19"/>
  <c r="R29" i="19"/>
  <c r="L49" i="19"/>
  <c r="X19" i="19"/>
  <c r="X29" i="19"/>
  <c r="X39" i="19"/>
  <c r="L9" i="19"/>
  <c r="AC30" i="1"/>
  <c r="AD9" i="19"/>
  <c r="AJ49" i="19"/>
  <c r="L39" i="19"/>
  <c r="R19" i="19"/>
  <c r="AJ39" i="19"/>
  <c r="AJ29" i="19"/>
  <c r="AJ19" i="19"/>
  <c r="AJ9" i="19"/>
  <c r="AD49" i="19"/>
  <c r="L19" i="19"/>
  <c r="L29" i="19"/>
  <c r="R49" i="19"/>
  <c r="AA38" i="1" l="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s="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N24" i="18" l="1"/>
  <c r="AF24" i="18"/>
  <c r="T32" i="18"/>
  <c r="AF32" i="18"/>
  <c r="T16" i="18"/>
  <c r="T40" i="18"/>
  <c r="AF40" i="18"/>
  <c r="AL32" i="18"/>
  <c r="Z40" i="18"/>
  <c r="N40" i="18"/>
  <c r="AL8" i="18"/>
  <c r="Z24" i="18"/>
  <c r="AF8" i="18"/>
  <c r="AL16" i="18"/>
  <c r="AL40" i="18"/>
  <c r="Z16" i="18"/>
  <c r="T8" i="18"/>
  <c r="T24" i="18"/>
  <c r="AF16" i="18"/>
  <c r="AL24" i="18"/>
  <c r="N32" i="18"/>
  <c r="Z8" i="18"/>
  <c r="Z32" i="18"/>
  <c r="N16" i="18"/>
  <c r="N8" i="18"/>
  <c r="AB21" i="19" l="1"/>
  <c r="AB31" i="19"/>
  <c r="V31" i="19"/>
  <c r="V21" i="19"/>
  <c r="AH51" i="19"/>
  <c r="J31" i="19"/>
  <c r="P21" i="19"/>
  <c r="V51" i="19"/>
  <c r="P31" i="19"/>
  <c r="AH41" i="19"/>
  <c r="AB51" i="19"/>
  <c r="AH21" i="19"/>
  <c r="AH31" i="19"/>
  <c r="AH11" i="19"/>
  <c r="J11" i="19"/>
  <c r="P41" i="19"/>
  <c r="AB11" i="19"/>
  <c r="J41" i="19"/>
  <c r="V11" i="19"/>
  <c r="AB41" i="19"/>
  <c r="J21" i="19"/>
  <c r="V41" i="19"/>
  <c r="P51" i="19"/>
  <c r="J51" i="19"/>
  <c r="P11" i="19"/>
  <c r="K16" i="1" l="1"/>
  <c r="L16" i="1" s="1"/>
  <c r="K64" i="1"/>
  <c r="L64" i="1" s="1"/>
  <c r="K34" i="1"/>
  <c r="L34" i="1" s="1"/>
  <c r="K52" i="1"/>
  <c r="L52" i="1" s="1"/>
  <c r="K58" i="1"/>
  <c r="L58" i="1" s="1"/>
  <c r="K10" i="1"/>
  <c r="L10" i="1" s="1"/>
  <c r="K28" i="1"/>
  <c r="L28" i="1" s="1"/>
  <c r="K22" i="1"/>
  <c r="L22" i="1" s="1"/>
  <c r="AF30" i="18" l="1"/>
  <c r="T30" i="18"/>
  <c r="T6" i="18"/>
  <c r="Z14" i="18"/>
  <c r="AF22" i="18"/>
  <c r="AF6" i="18"/>
  <c r="N22" i="1"/>
  <c r="T14" i="18"/>
  <c r="N14" i="18"/>
  <c r="T38" i="18"/>
  <c r="AL14" i="18"/>
  <c r="Z6" i="18"/>
  <c r="AF14" i="18"/>
  <c r="Z30" i="18"/>
  <c r="Z22" i="18"/>
  <c r="AL30" i="18"/>
  <c r="AL6" i="18"/>
  <c r="Z38" i="18"/>
  <c r="N6" i="18"/>
  <c r="AF38" i="18"/>
  <c r="N30" i="18"/>
  <c r="AL38" i="18"/>
  <c r="AL22" i="18"/>
  <c r="T22" i="18"/>
  <c r="N22" i="18"/>
  <c r="M22" i="1"/>
  <c r="AB22" i="1" s="1"/>
  <c r="AA22" i="1" s="1"/>
  <c r="N38" i="18"/>
  <c r="L34" i="18"/>
  <c r="R10" i="18"/>
  <c r="L26" i="18"/>
  <c r="AJ26" i="18"/>
  <c r="AD26" i="18"/>
  <c r="R26" i="18"/>
  <c r="L18" i="18"/>
  <c r="AD34" i="18"/>
  <c r="R42" i="18"/>
  <c r="AJ18" i="18"/>
  <c r="R18" i="18"/>
  <c r="AD42" i="18"/>
  <c r="AD18" i="18"/>
  <c r="R34" i="18"/>
  <c r="AJ42" i="18"/>
  <c r="L42" i="18"/>
  <c r="X18" i="18"/>
  <c r="X34" i="18"/>
  <c r="AJ34" i="18"/>
  <c r="M52" i="1"/>
  <c r="X42" i="18"/>
  <c r="AD10" i="18"/>
  <c r="X26" i="18"/>
  <c r="N52" i="1"/>
  <c r="AJ10" i="18"/>
  <c r="X10" i="18"/>
  <c r="L10" i="18"/>
  <c r="J8" i="18"/>
  <c r="AB8" i="18"/>
  <c r="J16" i="18"/>
  <c r="V24" i="18"/>
  <c r="AH16" i="18"/>
  <c r="N28" i="1"/>
  <c r="AH8" i="18"/>
  <c r="AB40" i="18"/>
  <c r="AB24" i="18"/>
  <c r="J24" i="18"/>
  <c r="P8" i="18"/>
  <c r="P40" i="18"/>
  <c r="V8" i="18"/>
  <c r="AH40" i="18"/>
  <c r="AB32" i="18"/>
  <c r="M28" i="1"/>
  <c r="AB28" i="1" s="1"/>
  <c r="AA28" i="1" s="1"/>
  <c r="P32" i="18"/>
  <c r="P24" i="18"/>
  <c r="V16" i="18"/>
  <c r="AB16" i="18"/>
  <c r="J40" i="18"/>
  <c r="AH32" i="18"/>
  <c r="AH24" i="18"/>
  <c r="J32" i="18"/>
  <c r="P16" i="18"/>
  <c r="V32" i="18"/>
  <c r="V40" i="18"/>
  <c r="R24" i="18"/>
  <c r="AJ8" i="18"/>
  <c r="R32" i="18"/>
  <c r="R8" i="18"/>
  <c r="AD24" i="18"/>
  <c r="X24" i="18"/>
  <c r="M34" i="1"/>
  <c r="AB34" i="1" s="1"/>
  <c r="AA34" i="1" s="1"/>
  <c r="L40" i="18"/>
  <c r="AJ24" i="18"/>
  <c r="AJ40" i="18"/>
  <c r="AD40" i="18"/>
  <c r="AD8" i="18"/>
  <c r="N34" i="1"/>
  <c r="L16" i="18"/>
  <c r="L8" i="18"/>
  <c r="AD16" i="18"/>
  <c r="AJ16" i="18"/>
  <c r="AD32" i="18"/>
  <c r="L24" i="18"/>
  <c r="L32" i="18"/>
  <c r="R40" i="18"/>
  <c r="X16" i="18"/>
  <c r="X32" i="18"/>
  <c r="R16" i="18"/>
  <c r="AJ32" i="18"/>
  <c r="X40" i="18"/>
  <c r="X8" i="18"/>
  <c r="AB38" i="18"/>
  <c r="AB30" i="18"/>
  <c r="J30" i="18"/>
  <c r="AB6" i="18"/>
  <c r="V22" i="18"/>
  <c r="P30" i="18"/>
  <c r="AH22" i="18"/>
  <c r="AB22" i="18"/>
  <c r="AB14" i="18"/>
  <c r="J22" i="18"/>
  <c r="N10" i="1"/>
  <c r="AH6" i="18"/>
  <c r="P6" i="18"/>
  <c r="AH14" i="18"/>
  <c r="P22" i="18"/>
  <c r="M10" i="1"/>
  <c r="AB10" i="1" s="1"/>
  <c r="AA10" i="1" s="1"/>
  <c r="P38" i="18"/>
  <c r="P14" i="18"/>
  <c r="V14" i="18"/>
  <c r="AH38" i="18"/>
  <c r="J14" i="18"/>
  <c r="V30" i="18"/>
  <c r="AH30" i="18"/>
  <c r="V38" i="18"/>
  <c r="J38" i="18"/>
  <c r="V6" i="18"/>
  <c r="J6" i="18"/>
  <c r="AH12" i="18"/>
  <c r="J44" i="18"/>
  <c r="P28" i="18"/>
  <c r="P12" i="18"/>
  <c r="AH20" i="18"/>
  <c r="AB12" i="18"/>
  <c r="J12" i="18"/>
  <c r="V12" i="18"/>
  <c r="AH44" i="18"/>
  <c r="AH28" i="18"/>
  <c r="V20" i="18"/>
  <c r="AB20" i="18"/>
  <c r="P20" i="18"/>
  <c r="AH36" i="18"/>
  <c r="J20" i="18"/>
  <c r="AB28" i="18"/>
  <c r="N64" i="1"/>
  <c r="J36" i="18"/>
  <c r="P44" i="18"/>
  <c r="AB36" i="18"/>
  <c r="V44" i="18"/>
  <c r="V28" i="18"/>
  <c r="AB44" i="18"/>
  <c r="V36" i="18"/>
  <c r="M64" i="1"/>
  <c r="AB64" i="1" s="1"/>
  <c r="AA64" i="1" s="1"/>
  <c r="J28" i="18"/>
  <c r="P36" i="18"/>
  <c r="AF18" i="18"/>
  <c r="AL34" i="18"/>
  <c r="Z18" i="18"/>
  <c r="AL26" i="18"/>
  <c r="M58" i="1"/>
  <c r="N26" i="18"/>
  <c r="N10" i="18"/>
  <c r="T18" i="18"/>
  <c r="AF42" i="18"/>
  <c r="N58" i="1"/>
  <c r="AF26" i="18"/>
  <c r="N18" i="18"/>
  <c r="T34" i="18"/>
  <c r="Z34" i="18"/>
  <c r="Z26" i="18"/>
  <c r="N42" i="18"/>
  <c r="AL10" i="18"/>
  <c r="N34" i="18"/>
  <c r="AF10" i="18"/>
  <c r="AL18" i="18"/>
  <c r="Z42" i="18"/>
  <c r="AF34" i="18"/>
  <c r="T10" i="18"/>
  <c r="AL42" i="18"/>
  <c r="Z10" i="18"/>
  <c r="T26" i="18"/>
  <c r="T42" i="18"/>
  <c r="AD30" i="18"/>
  <c r="AD14" i="18"/>
  <c r="AD6" i="18"/>
  <c r="AD38" i="18"/>
  <c r="AJ14" i="18"/>
  <c r="AJ22" i="18"/>
  <c r="AJ30" i="18"/>
  <c r="L22" i="18"/>
  <c r="X6" i="18"/>
  <c r="X22" i="18"/>
  <c r="AD22" i="18"/>
  <c r="L14" i="18"/>
  <c r="X14" i="18"/>
  <c r="M16" i="1"/>
  <c r="AB16" i="1" s="1"/>
  <c r="AA16" i="1" s="1"/>
  <c r="L38" i="18"/>
  <c r="AJ6" i="18"/>
  <c r="X38" i="18"/>
  <c r="R38" i="18"/>
  <c r="X30" i="18"/>
  <c r="R22" i="18"/>
  <c r="L30" i="18"/>
  <c r="N16" i="1"/>
  <c r="R30" i="18"/>
  <c r="L6" i="18"/>
  <c r="R14" i="18"/>
  <c r="R6" i="18"/>
  <c r="AJ38" i="18"/>
  <c r="V25" i="19" l="1"/>
  <c r="J15" i="19"/>
  <c r="P35" i="19"/>
  <c r="AH45" i="19"/>
  <c r="AB35" i="19"/>
  <c r="AB55" i="19"/>
  <c r="AB25" i="19"/>
  <c r="AH15" i="19"/>
  <c r="J55" i="19"/>
  <c r="P45" i="19"/>
  <c r="AH35" i="19"/>
  <c r="P55" i="19"/>
  <c r="AH55" i="19"/>
  <c r="P15" i="19"/>
  <c r="V45" i="19"/>
  <c r="J45" i="19"/>
  <c r="V15" i="19"/>
  <c r="J25" i="19"/>
  <c r="AB45" i="19"/>
  <c r="AC64" i="1"/>
  <c r="V35" i="19"/>
  <c r="P25" i="19"/>
  <c r="J35" i="19"/>
  <c r="V55" i="19"/>
  <c r="AH25" i="19"/>
  <c r="AB15" i="19"/>
  <c r="P16" i="19"/>
  <c r="AH6" i="19"/>
  <c r="P46" i="19"/>
  <c r="AB26" i="19"/>
  <c r="AH26" i="19"/>
  <c r="V46" i="19"/>
  <c r="AB46" i="19"/>
  <c r="V26" i="19"/>
  <c r="P26" i="19"/>
  <c r="J36" i="19"/>
  <c r="AH16" i="19"/>
  <c r="V6" i="19"/>
  <c r="V16" i="19"/>
  <c r="AC10" i="1"/>
  <c r="P6" i="19"/>
  <c r="AB36" i="19"/>
  <c r="J6" i="19"/>
  <c r="AB16" i="19"/>
  <c r="J16" i="19"/>
  <c r="AH46" i="19"/>
  <c r="AH36" i="19"/>
  <c r="AB6" i="19"/>
  <c r="P36" i="19"/>
  <c r="J26" i="19"/>
  <c r="J46" i="19"/>
  <c r="V36" i="19"/>
  <c r="V20" i="19"/>
  <c r="V10" i="19"/>
  <c r="AH50" i="19"/>
  <c r="AB40" i="19"/>
  <c r="AB30" i="19"/>
  <c r="AB50" i="19"/>
  <c r="P40" i="19"/>
  <c r="P50" i="19"/>
  <c r="V30" i="19"/>
  <c r="AH40" i="19"/>
  <c r="J10" i="19"/>
  <c r="J30" i="19"/>
  <c r="J50" i="19"/>
  <c r="V40" i="19"/>
  <c r="J20" i="19"/>
  <c r="AB10" i="19"/>
  <c r="P10" i="19"/>
  <c r="V50" i="19"/>
  <c r="AH20" i="19"/>
  <c r="AH30" i="19"/>
  <c r="P30" i="19"/>
  <c r="P20" i="19"/>
  <c r="AB20" i="19"/>
  <c r="AC34" i="1"/>
  <c r="J40" i="19"/>
  <c r="AH10" i="19"/>
  <c r="J29" i="19"/>
  <c r="AH49" i="19"/>
  <c r="V49" i="19"/>
  <c r="V9" i="19"/>
  <c r="AB19" i="19"/>
  <c r="P29" i="19"/>
  <c r="AB49" i="19"/>
  <c r="V39" i="19"/>
  <c r="AH29" i="19"/>
  <c r="V29" i="19"/>
  <c r="J39" i="19"/>
  <c r="J49" i="19"/>
  <c r="AB39" i="19"/>
  <c r="P19" i="19"/>
  <c r="J19" i="19"/>
  <c r="AC28" i="1"/>
  <c r="P49" i="19"/>
  <c r="P9" i="19"/>
  <c r="V19" i="19"/>
  <c r="AB9" i="19"/>
  <c r="AH19" i="19"/>
  <c r="AB29" i="19"/>
  <c r="P39" i="19"/>
  <c r="AH39" i="19"/>
  <c r="AH9" i="19"/>
  <c r="J9" i="19"/>
  <c r="AC22" i="1"/>
  <c r="AB18" i="19"/>
  <c r="AH48" i="19"/>
  <c r="AH18" i="19"/>
  <c r="J48" i="19"/>
  <c r="AB28" i="19"/>
  <c r="V48" i="19"/>
  <c r="P38" i="19"/>
  <c r="J8" i="19"/>
  <c r="V18" i="19"/>
  <c r="J38" i="19"/>
  <c r="V28" i="19"/>
  <c r="V38" i="19"/>
  <c r="P8" i="19"/>
  <c r="AH38" i="19"/>
  <c r="J18" i="19"/>
  <c r="AB48" i="19"/>
  <c r="P18" i="19"/>
  <c r="AB8" i="19"/>
  <c r="AH28" i="19"/>
  <c r="P48" i="19"/>
  <c r="AH8" i="19"/>
  <c r="V8" i="19"/>
  <c r="J28" i="19"/>
  <c r="P28" i="19"/>
  <c r="AB38" i="19"/>
  <c r="AB37" i="19"/>
  <c r="P27" i="19"/>
  <c r="J27" i="19"/>
  <c r="AH7" i="19"/>
  <c r="AB17" i="19"/>
  <c r="AH37" i="19"/>
  <c r="AH47" i="19"/>
  <c r="V37" i="19"/>
  <c r="AB7" i="19"/>
  <c r="V47" i="19"/>
  <c r="P7" i="19"/>
  <c r="V17" i="19"/>
  <c r="AC16" i="1"/>
  <c r="AB47" i="19"/>
  <c r="V27" i="19"/>
  <c r="P37" i="19"/>
  <c r="V7" i="19"/>
  <c r="P47" i="19"/>
  <c r="J7" i="19"/>
  <c r="J47" i="19"/>
  <c r="AB27" i="19"/>
  <c r="J17" i="19"/>
  <c r="AH17" i="19"/>
  <c r="P17" i="19"/>
  <c r="J37" i="19"/>
  <c r="AH27"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<sst xmlns="http://schemas.openxmlformats.org/spreadsheetml/2006/main" count="409" uniqueCount="255">
  <si>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</si>
  <si>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</si>
  <si>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</si>
  <si>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</si>
  <si>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</si>
  <si>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</si>
  <si>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</si>
  <si>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</si>
  <si>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</si>
  <si>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</si>
  <si>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</si>
  <si>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</si>
  <si>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</si>
  <si>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</si>
  <si>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</si>
  <si>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</si>
  <si>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</si>
  <si>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</si>
  <si>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</si>
  <si>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</si>
  <si>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</si>
  <si>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</si>
  <si>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</si>
  <si>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</si>
  <si>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</si>
  <si>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</si>
  <si>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</si>
  <si>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</si>
  <si>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</si>
  <si>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</si>
  <si>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</si>
  <si>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</si>
  <si>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</si>
  <si>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</si>
  <si>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</si>
  <si>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</si>
  <si>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</si>
  <si>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</si>
  <si>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</si>
  <si>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</si>
  <si>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</si>
  <si>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</si>
  <si>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</si>
  <si>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</si>
  <si>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</si>
  <si>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</si>
  <si>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</si>
  <si>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</si>
  <si>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</si>
  <si>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</si>
  <si>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</si>
  <si>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</si>
  <si>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</si>
  <si>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</si>
  <si>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</si>
  <si>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</si>
  <si>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</si>
  <si>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</si>
  <si>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</si>
  <si>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</si>
  <si>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</si>
  <si>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</si>
  <si>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</si>
  <si>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</si>
  <si>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</si>
  <si>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</si>
  <si>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</si>
  <si>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</si>
  <si>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</si>
  <si>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</si>
  <si>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</si>
  <si>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</si>
  <si>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</si>
  <si>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</si>
  <si>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</si>
  <si>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</si>
  <si>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</si>
  <si>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</si>
  <si>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</si>
  <si>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</si>
  <si>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</si>
  <si>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</si>
  <si>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</si>
  <si>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</si>
  <si>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</si>
  <si>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</si>
  <si>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</si>
  <si>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</si>
  <si>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</si>
  <si>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</si>
  <si>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</si>
  <si>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</si>
  <si>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</si>
  <si>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</si>
  <si>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</si>
  <si>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</si>
  <si>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</si>
  <si>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</si>
  <si>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</si>
  <si>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</si>
  <si>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</si>
  <si>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</si>
  <si>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</si>
  <si>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</si>
  <si>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</si>
  <si>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</si>
  <si>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</si>
  <si>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</si>
  <si>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</si>
  <si>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</si>
  <si>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</si>
  <si>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</si>
  <si>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</si>
  <si>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</si>
  <si>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</si>
  <si>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</si>
  <si>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</si>
  <si>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</si>
  <si>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</si>
  <si>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</si>
  <si>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</si>
  <si>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</si>
  <si>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</si>
  <si>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</si>
  <si>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</si>
  <si>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</si>
  <si>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</si>
  <si>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</si>
  <si>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</si>
  <si>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</si>
  <si>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</si>
  <si>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</si>
  <si>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</si>
  <si>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</si>
  <si>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</si>
  <si>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</si>
  <si>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</si>
  <si>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</si>
  <si>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</si>
  <si>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</si>
  <si>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</si>
  <si>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</si>
  <si>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</si>
  <si>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</si>
  <si>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</si>
  <si>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</si>
  <si>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</si>
  <si>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</si>
  <si>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</si>
  <si>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</si>
  <si>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</si>
  <si>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</si>
  <si>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</si>
  <si>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</si>
  <si>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</si>
  <si>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</si>
  <si>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</si>
  <si>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</si>
  <si>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</si>
  <si>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</si>
  <si>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</si>
  <si>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</si>
  <si>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</si>
  <si>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</si>
  <si>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</si>
  <si>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</si>
  <si>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</si>
  <si>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</si>
  <si>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</si>
  <si>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</si>
  <si>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</si>
  <si>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</si>
  <si>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</si>
  <si>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</si>
  <si>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</si>
  <si>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</si>
  <si>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</si>
  <si>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</si>
  <si>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</si>
  <si>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</si>
  <si>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</si>
  <si>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</si>
  <si>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</si>
  <si>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</si>
  <si>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</si>
  <si>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</si>
  <si>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</si>
  <si>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</si>
  <si>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</si>
  <si>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</si>
  <si>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</si>
  <si>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</si>
  <si>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</si>
  <si>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</si>
  <si>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</si>
  <si>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</si>
  <si>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</si>
  <si>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</si>
  <si>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</si>
  <si>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</si>
  <si>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</si>
  <si>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</si>
  <si>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</si>
  <si>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</si>
  <si>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</si>
  <si>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</si>
  <si>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</si>
  <si>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</si>
  <si>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</si>
  <si>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</si>
  <si>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</si>
  <si>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</si>
  <si>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</si>
  <si>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</si>
  <si>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El líder del proceso responsable deberá presentar informe a la oficina de Control Interno de acuerdo al control descrito y al plan de acción teniendo en cuenta la fecha de seguimiento.</t>
  </si>
  <si>
    <t>Cuatrimestral</t>
  </si>
  <si>
    <t>Falta de un Plan de Acción bien formulado, elaborado que permita cumplir con las  metas de establecidas para la cofinanciación de proyectos.</t>
  </si>
  <si>
    <t>El Director General o quien él delegue se encargará de consolidar informes trimestrales de acuerdo a los avances que se tengan con base a la realidad financiera del instituto, conforme al plan de Acción y sabiendo que debe hacerse seguimiento permanente con el fin de evitar que el riesgo logre materialiarse.</t>
  </si>
  <si>
    <t>El Director General  en conjunto con su  Equipo Directivo estableceran procedimientos que permitan  formular un Plan de Acción acorde con la realidad financiera del Instituto.</t>
  </si>
  <si>
    <t>Recortes presupuestales en las entidades que cofinancian proyectos del Instituto</t>
  </si>
  <si>
    <t xml:space="preserve">Posibilidad de afectación economica por falta de la formulación adecuada  de un Plan de Acción que ayude a mantenger un soporte financiero lo que conlleva  a que se den recortes presupuestales para  los  proyectos  que se cofinancian en la entidad. </t>
  </si>
  <si>
    <t>Falta de control siempre que se haga una digitación de las PQRS, teniendo en cuenta que puede ocasionar sanciones, demandas e Investigaciones.</t>
  </si>
  <si>
    <t xml:space="preserve">Posibilidad de afectacióneconómica y  reputacional por falta de respuesta oportuna a las peticiones, quejas y reclamos que se reciben en el Instituto debido a la incorrecta digitación de las fechas de vencimiento  en el aplicativo Saga. </t>
  </si>
  <si>
    <t>Falta de claridad en las peticiones recibidas que no permiten dar una respuesta oportuna</t>
  </si>
  <si>
    <t xml:space="preserve">El Director General o quien él delegue tendrá la función de realizar seguimiento diario al aplicativo SAGA, con el fin de llevar un control al vencimiento de tiempo de respuesta de las PQRS. </t>
  </si>
  <si>
    <t>El Director General o quien delegue establecera un seguimiento que ayude a disminuir las  peticiones,quejas, reclamos y sugerencias recibidas por la entidad  dando   respuestas oportunas  con el fin de no incurrir en sanciones, demandas o investigaciones de ley.</t>
  </si>
  <si>
    <t>Gestión Direccionamiento y Planeación Estratégica</t>
  </si>
  <si>
    <t>Liderar, Dirigir , Coordinar y Controlar la Gestión de todos los procesos del Instituto de Desarrollo Municipal.</t>
  </si>
  <si>
    <t xml:space="preserve">Inicia con la necesidad de establecer un plan de Direccionamiento y Planeación Estratégica  el cual es responsabilidad de la institución y está coordinado por la Dirección General de la entidad. </t>
  </si>
  <si>
    <t>Presiones externas indebidas</t>
  </si>
  <si>
    <t xml:space="preserve">Posibilidad de afectación economica por manejo presupuestal inadecuado que afecta los planes de caja, planes de adquisiciones y de inversiones a causa de toma de decisiones presupuestales de la Dirección sin tener en cuenta los parametros financieros. </t>
  </si>
  <si>
    <t>Director general, Subdirector Adminatrativo y Financiero, Tesoreria General, Técnico Administrativo</t>
  </si>
  <si>
    <t xml:space="preserve">La Dirección General , La Subdirección Administrativa y Financiera y el técnico Administrativo se encargarán periodicamente de hacer revisión y depuración de la información, con respecto a la ejecución y toma de decisiones presupuestales teniendo en cuenta un plan dentro de la entidad conforme al presupuesto que deberá destinarse a caja, adquisiones e inversiones. </t>
  </si>
  <si>
    <t>La Dirección General conforme a sus controles determinará un plan en donde se haga seguimiento diario a la información y  manejo  de las diferentes áreas del instituo conforme a la destinación final del presupuesto.</t>
  </si>
  <si>
    <t xml:space="preserve">La fecha de implementación estará indicada  de acuerdo al presupuesto recibido por los entes cada vez que se asigne a la entidad.  </t>
  </si>
  <si>
    <t>Falta de recursos económicos para ejecutar los proyectos propuestos.</t>
  </si>
  <si>
    <t>Dirección Genera/Subdirección Tecnica/Subdirección Financiera</t>
  </si>
  <si>
    <t xml:space="preserve">La Dirección General o quien él delegue  y de acuerdo al control periodico, adaptaran al proceso una herramienta que permita hacer seguimiento integrado a los diferentes planes del Instituto. </t>
  </si>
  <si>
    <t xml:space="preserve">La Dirección General , La Subdirección Administrativa y Financiera y la Subdirección técnica  implementarán un cronograma de seguimiento que permita tenr control sobre los diferentes planes que tiene el instituto.  </t>
  </si>
  <si>
    <t>El Director o quien él delegue deberá hacer seguimiento periodico a las respuestas oportunas o de Ley teniendo en cuenta las Peticiones Quejas, reclamos y Sugerencias recibidas.</t>
  </si>
  <si>
    <t>Posibilidad de afectación reputacional por la  falta de control de acuerdo a las respuestas que se deben dar teniendo en cuenta la verificación de la Petición, Queja, Reclamo o Sugerencia lo cual conlleva al incumplimiento de los términos legales lo que impacta negativamente  la satisfaccion total de quien realiza la misma.  (Quejoso)</t>
  </si>
  <si>
    <t xml:space="preserve">Posibilidad de afectación economico y reputacional por no lograr  las metas establecidas en los diferentes planes que tiene el Instituto, teniendo en cuenta que estas definen el alcance, el plan de monitoreo, el plan de acción , de inversiones y de caja de adquisiciones para dar cumplimiento con  objeto misional de la entidad. </t>
  </si>
  <si>
    <t>Demoras en la  respuesta por  falta de documentación a quien se haya direccionado la petición, Queja,Reclamo o Sugerencia.</t>
  </si>
  <si>
    <t>Falta de control que conlleva a la Investigación Disciplinaria  lo cual no afecta impositivamente  el derecho de petición lo que  aumente la insatifacción  por parte del quejoso.</t>
  </si>
  <si>
    <t>El  Director o quien él delegue implementara una herramienta que alerte o sirva de alarma con el fin de reducir el riesgo de acuerdo con los vencimientos de terminos legales según fecha de las PQRS  con el fin de  dar  respuesta oportuna  al quejoso.</t>
  </si>
  <si>
    <t>Indebida ejecución presupuestal.</t>
  </si>
  <si>
    <t>Falta de control que conlleve a posibles denuncias, investigaciones por parte de los  entes de Control y el  incumplimiento en las metas del plan de desarrollo.</t>
  </si>
  <si>
    <t>Director General ; Subdirector(a) Técnico, Subdirector Administrativo y Financiero</t>
  </si>
  <si>
    <t xml:space="preserve">                       Elaboró:  Jhannier Jhoan Jaramillo Tabima - Contratista de Apoyo</t>
  </si>
  <si>
    <t>Revisó: Martha Contreras - Líder del Proceso</t>
  </si>
  <si>
    <t>Aprobó:  Luis Ernesto Ramirez Valencia -Director General</t>
  </si>
  <si>
    <t>MAPA DE RIESGOS</t>
  </si>
  <si>
    <t xml:space="preserve">VERSION 5 </t>
  </si>
  <si>
    <t>DICIEMBRE DE 2021</t>
  </si>
  <si>
    <t>DIRECCIONAMIENTO Y PLANEACION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</si>
</sst>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2"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1"/>
      <color theme="1"/>
      <name val="Arial"/>
      <family val="2"/>
    </font>
    <font>
      <b/>
      <sz val="11"/>
      <color theme="1"/>
      <name val="Arial"/>
      <family val="2"/>
    </font>
    <font>
      <sz val="11"/>
      <name val="Arial"/>
      <family val="2"/>
    </font>
    <font>
      <b/>
      <sz val="11"/>
      <name val="Arial"/>
      <family val="2"/>
    </font>
    <font>
      <sz val="18"/>
      <color theme="1"/>
      <name val="Arial"/>
      <family val="2"/>
    </font>
  </fonts>
  <fills count="1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0070C0"/>
        <bgColor indexed="64"/>
      </patternFill>
    </fill>
  </fills>
  <borders count="93">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dashed">
        <color theme="9" tint="-0.24994659260841701"/>
      </left>
      <right style="dashed">
        <color theme="9" tint="-0.24994659260841701"/>
      </right>
      <top style="dashed">
        <color theme="9" tint="-0.24994659260841701"/>
      </top>
      <bottom style="thin">
        <color indexed="64"/>
      </bottom>
      <diagonal/>
    </border>
    <border>
      <left style="thin">
        <color indexed="64"/>
      </left>
      <right style="thin">
        <color indexed="64"/>
      </right>
      <top style="dashed">
        <color theme="9" tint="-0.24994659260841701"/>
      </top>
      <bottom style="thin">
        <color indexed="64"/>
      </bottom>
      <diagonal/>
    </border>
    <border>
      <left style="thin">
        <color indexed="64"/>
      </left>
      <right style="thin">
        <color indexed="64"/>
      </right>
      <top style="thin">
        <color indexed="64"/>
      </top>
      <bottom/>
      <diagonal/>
    </border>
    <border>
      <left/>
      <right style="dashed">
        <color theme="9" tint="-0.24994659260841701"/>
      </right>
      <top/>
      <bottom/>
      <diagonal/>
    </border>
    <border>
      <left style="thin">
        <color rgb="FF000000"/>
      </left>
      <right style="thin">
        <color rgb="FF000000"/>
      </right>
      <top/>
      <bottom/>
      <diagonal/>
    </border>
    <border>
      <left style="dashed">
        <color theme="9" tint="-0.24994659260841701"/>
      </left>
      <right style="dashed">
        <color theme="9" tint="-0.24994659260841701"/>
      </right>
      <top/>
      <bottom style="thin">
        <color indexed="64"/>
      </bottom>
      <diagonal/>
    </border>
    <border>
      <left style="dashed">
        <color theme="9" tint="-0.24994659260841701"/>
      </left>
      <right style="thin">
        <color indexed="64"/>
      </right>
      <top style="thin">
        <color indexed="64"/>
      </top>
      <bottom style="thin">
        <color indexed="64"/>
      </bottom>
      <diagonal/>
    </border>
    <border>
      <left style="dashed">
        <color theme="9" tint="-0.24994659260841701"/>
      </left>
      <right style="dashed">
        <color theme="9" tint="-0.24994659260841701"/>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5">
    <xf numFmtId="0" fontId="0" fillId="0" borderId="0"/>
    <xf numFmtId="9" fontId="14" fillId="0" borderId="0" applyFont="0" applyFill="0" applyBorder="0" applyAlignment="0" applyProtection="0"/>
    <xf numFmtId="0" fontId="46" fillId="0" borderId="0"/>
    <xf numFmtId="0" fontId="47" fillId="0" borderId="0"/>
    <xf numFmtId="0" fontId="5" fillId="0" borderId="0"/>
  </cellStyleXfs>
  <cellXfs count="663">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7" fillId="0" borderId="0" xfId="0" applyFont="1" applyFill="1" applyAlignment="1">
      <alignment vertical="center"/>
    </xf>
    <xf numFmtId="0" fontId="28" fillId="0" borderId="0" xfId="0" applyFont="1" applyFill="1"/>
    <xf numFmtId="0" fontId="26" fillId="0" borderId="0" xfId="0" applyFont="1"/>
    <xf numFmtId="0" fontId="0" fillId="0" borderId="0" xfId="0" pivotButton="1"/>
    <xf numFmtId="0" fontId="12" fillId="0" borderId="0" xfId="0" applyFont="1" applyBorder="1" applyAlignment="1">
      <alignment horizontal="justify" vertical="center" wrapText="1" readingOrder="1"/>
    </xf>
    <xf numFmtId="0" fontId="29" fillId="0" borderId="0" xfId="0" applyFont="1"/>
    <xf numFmtId="0" fontId="31" fillId="6" borderId="0" xfId="0" applyFont="1" applyFill="1" applyAlignment="1">
      <alignment horizontal="center" vertical="center" wrapText="1" readingOrder="1"/>
    </xf>
    <xf numFmtId="0" fontId="32" fillId="0" borderId="11" xfId="0" applyFont="1" applyBorder="1" applyAlignment="1">
      <alignment horizontal="justify" vertical="center" wrapText="1" readingOrder="1"/>
    </xf>
    <xf numFmtId="0" fontId="32" fillId="0" borderId="1" xfId="0" applyFont="1" applyBorder="1" applyAlignment="1">
      <alignment horizontal="justify" vertical="center" wrapText="1" readingOrder="1"/>
    </xf>
    <xf numFmtId="0" fontId="32" fillId="5" borderId="11" xfId="0" applyFont="1" applyFill="1" applyBorder="1" applyAlignment="1">
      <alignment horizontal="center" vertical="center" wrapText="1" readingOrder="1"/>
    </xf>
    <xf numFmtId="0" fontId="32" fillId="7" borderId="1" xfId="0" applyFont="1" applyFill="1" applyBorder="1" applyAlignment="1">
      <alignment horizontal="center" vertical="center" wrapText="1" readingOrder="1"/>
    </xf>
    <xf numFmtId="0" fontId="32" fillId="4" borderId="1" xfId="0" applyFont="1" applyFill="1" applyBorder="1" applyAlignment="1">
      <alignment horizontal="center" vertical="center" wrapText="1" readingOrder="1"/>
    </xf>
    <xf numFmtId="0" fontId="32" fillId="8" borderId="1" xfId="0" applyFont="1" applyFill="1" applyBorder="1" applyAlignment="1">
      <alignment horizontal="center" vertical="center" wrapText="1" readingOrder="1"/>
    </xf>
    <xf numFmtId="0" fontId="33" fillId="9" borderId="1" xfId="0" applyFont="1" applyFill="1" applyBorder="1" applyAlignment="1">
      <alignment horizontal="center" vertical="center" wrapText="1" readingOrder="1"/>
    </xf>
    <xf numFmtId="0" fontId="32" fillId="0" borderId="11" xfId="0" applyFont="1" applyBorder="1" applyAlignment="1">
      <alignment horizontal="center" vertical="center" wrapText="1" readingOrder="1"/>
    </xf>
    <xf numFmtId="0" fontId="32" fillId="0" borderId="1" xfId="0" applyFont="1" applyBorder="1" applyAlignment="1">
      <alignment horizontal="center" vertical="center" wrapText="1" readingOrder="1"/>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2" borderId="12" xfId="0" applyFont="1" applyFill="1" applyBorder="1" applyAlignment="1" applyProtection="1">
      <alignment horizontal="center" wrapText="1" readingOrder="1"/>
      <protection hidden="1"/>
    </xf>
    <xf numFmtId="0" fontId="19" fillId="12" borderId="19" xfId="0" applyFont="1" applyFill="1" applyBorder="1" applyAlignment="1" applyProtection="1">
      <alignment horizontal="center" wrapText="1" readingOrder="1"/>
      <protection hidden="1"/>
    </xf>
    <xf numFmtId="0" fontId="19" fillId="12" borderId="13" xfId="0" applyFont="1" applyFill="1" applyBorder="1" applyAlignment="1" applyProtection="1">
      <alignment horizont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0" xfId="0" applyFont="1" applyFill="1" applyBorder="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wrapText="1" readingOrder="1"/>
      <protection hidden="1"/>
    </xf>
    <xf numFmtId="0" fontId="19" fillId="12" borderId="0" xfId="0" applyFont="1" applyFill="1" applyBorder="1" applyAlignment="1" applyProtection="1">
      <alignment horizontal="center" wrapText="1" readingOrder="1"/>
      <protection hidden="1"/>
    </xf>
    <xf numFmtId="0" fontId="19" fillId="12" borderId="15" xfId="0" applyFont="1" applyFill="1" applyBorder="1" applyAlignment="1" applyProtection="1">
      <alignment horizontal="center" wrapText="1" readingOrder="1"/>
      <protection hidden="1"/>
    </xf>
    <xf numFmtId="0" fontId="19" fillId="11" borderId="0" xfId="0" applyFont="1" applyFill="1" applyAlignment="1" applyProtection="1">
      <alignment horizontal="center" vertic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19" fillId="12" borderId="16" xfId="0" applyFont="1" applyFill="1" applyBorder="1" applyAlignment="1" applyProtection="1">
      <alignment horizontal="center" wrapText="1" readingOrder="1"/>
      <protection hidden="1"/>
    </xf>
    <xf numFmtId="0" fontId="19" fillId="12" borderId="18" xfId="0" applyFont="1" applyFill="1" applyBorder="1" applyAlignment="1" applyProtection="1">
      <alignment horizontal="center" wrapText="1" readingOrder="1"/>
      <protection hidden="1"/>
    </xf>
    <xf numFmtId="0" fontId="19" fillId="12" borderId="17" xfId="0" applyFont="1" applyFill="1" applyBorder="1" applyAlignment="1" applyProtection="1">
      <alignment horizontal="center" wrapText="1" readingOrder="1"/>
      <protection hidden="1"/>
    </xf>
    <xf numFmtId="0" fontId="19" fillId="13" borderId="12" xfId="0" applyFont="1" applyFill="1" applyBorder="1" applyAlignment="1" applyProtection="1">
      <alignment horizontal="center" wrapText="1" readingOrder="1"/>
      <protection hidden="1"/>
    </xf>
    <xf numFmtId="0" fontId="19" fillId="13" borderId="19" xfId="0" applyFont="1" applyFill="1" applyBorder="1" applyAlignment="1" applyProtection="1">
      <alignment horizontal="center" wrapText="1" readingOrder="1"/>
      <protection hidden="1"/>
    </xf>
    <xf numFmtId="0" fontId="19" fillId="13" borderId="13" xfId="0" applyFont="1" applyFill="1" applyBorder="1" applyAlignment="1" applyProtection="1">
      <alignment horizontal="center" wrapText="1" readingOrder="1"/>
      <protection hidden="1"/>
    </xf>
    <xf numFmtId="0" fontId="19" fillId="13" borderId="14" xfId="0" applyFont="1" applyFill="1" applyBorder="1" applyAlignment="1" applyProtection="1">
      <alignment horizontal="center" wrapText="1" readingOrder="1"/>
      <protection hidden="1"/>
    </xf>
    <xf numFmtId="0" fontId="19" fillId="13" borderId="0" xfId="0" applyFont="1" applyFill="1" applyBorder="1" applyAlignment="1" applyProtection="1">
      <alignment horizontal="center" wrapText="1" readingOrder="1"/>
      <protection hidden="1"/>
    </xf>
    <xf numFmtId="0" fontId="19" fillId="13" borderId="15" xfId="0" applyFont="1" applyFill="1" applyBorder="1" applyAlignment="1" applyProtection="1">
      <alignment horizontal="center" wrapText="1" readingOrder="1"/>
      <protection hidden="1"/>
    </xf>
    <xf numFmtId="0" fontId="19" fillId="13" borderId="16" xfId="0" applyFont="1" applyFill="1" applyBorder="1" applyAlignment="1" applyProtection="1">
      <alignment horizontal="center" wrapText="1" readingOrder="1"/>
      <protection hidden="1"/>
    </xf>
    <xf numFmtId="0" fontId="19" fillId="13" borderId="18" xfId="0" applyFont="1" applyFill="1" applyBorder="1" applyAlignment="1" applyProtection="1">
      <alignment horizontal="center" wrapText="1" readingOrder="1"/>
      <protection hidden="1"/>
    </xf>
    <xf numFmtId="0" fontId="19" fillId="13" borderId="17" xfId="0" applyFont="1" applyFill="1" applyBorder="1" applyAlignment="1" applyProtection="1">
      <alignment horizontal="center" wrapText="1" readingOrder="1"/>
      <protection hidden="1"/>
    </xf>
    <xf numFmtId="0" fontId="19" fillId="5" borderId="12" xfId="0" applyFont="1" applyFill="1" applyBorder="1" applyAlignment="1" applyProtection="1">
      <alignment horizontal="center" wrapText="1" readingOrder="1"/>
      <protection hidden="1"/>
    </xf>
    <xf numFmtId="0" fontId="19" fillId="5" borderId="19" xfId="0" applyFont="1" applyFill="1" applyBorder="1" applyAlignment="1" applyProtection="1">
      <alignment horizontal="center" wrapText="1" readingOrder="1"/>
      <protection hidden="1"/>
    </xf>
    <xf numFmtId="0" fontId="19" fillId="5" borderId="13" xfId="0" applyFont="1" applyFill="1" applyBorder="1" applyAlignment="1" applyProtection="1">
      <alignment horizontal="center" wrapText="1" readingOrder="1"/>
      <protection hidden="1"/>
    </xf>
    <xf numFmtId="0" fontId="19" fillId="5" borderId="14" xfId="0" applyFont="1" applyFill="1" applyBorder="1" applyAlignment="1" applyProtection="1">
      <alignment horizontal="center" wrapText="1" readingOrder="1"/>
      <protection hidden="1"/>
    </xf>
    <xf numFmtId="0" fontId="19" fillId="5" borderId="0" xfId="0" applyFont="1" applyFill="1" applyBorder="1" applyAlignment="1" applyProtection="1">
      <alignment horizontal="center" wrapText="1" readingOrder="1"/>
      <protection hidden="1"/>
    </xf>
    <xf numFmtId="0" fontId="19" fillId="5" borderId="15" xfId="0" applyFont="1" applyFill="1" applyBorder="1" applyAlignment="1" applyProtection="1">
      <alignment horizontal="center" wrapText="1" readingOrder="1"/>
      <protection hidden="1"/>
    </xf>
    <xf numFmtId="0" fontId="19" fillId="5" borderId="16" xfId="0" applyFont="1" applyFill="1" applyBorder="1" applyAlignment="1" applyProtection="1">
      <alignment horizontal="center" wrapText="1" readingOrder="1"/>
      <protection hidden="1"/>
    </xf>
    <xf numFmtId="0" fontId="19" fillId="5" borderId="18" xfId="0" applyFont="1" applyFill="1" applyBorder="1" applyAlignment="1" applyProtection="1">
      <alignment horizontal="center" wrapText="1" readingOrder="1"/>
      <protection hidden="1"/>
    </xf>
    <xf numFmtId="0" fontId="19" fillId="5" borderId="17" xfId="0" applyFont="1" applyFill="1" applyBorder="1" applyAlignment="1" applyProtection="1">
      <alignment horizontal="center" wrapText="1" readingOrder="1"/>
      <protection hidden="1"/>
    </xf>
    <xf numFmtId="0" fontId="23" fillId="13" borderId="19" xfId="0" applyFont="1" applyFill="1" applyBorder="1" applyAlignment="1" applyProtection="1">
      <alignment horizontal="center" wrapText="1" readingOrder="1"/>
      <protection hidden="1"/>
    </xf>
    <xf numFmtId="0" fontId="0" fillId="3" borderId="0" xfId="0" applyFill="1"/>
    <xf numFmtId="0" fontId="48" fillId="3" borderId="51" xfId="2" applyFont="1" applyFill="1" applyBorder="1" applyProtection="1"/>
    <xf numFmtId="0" fontId="48" fillId="3" borderId="52" xfId="2" applyFont="1" applyFill="1" applyBorder="1" applyProtection="1"/>
    <xf numFmtId="0" fontId="48" fillId="3" borderId="53" xfId="2" applyFont="1" applyFill="1" applyBorder="1" applyProtection="1"/>
    <xf numFmtId="0" fontId="16" fillId="3" borderId="0" xfId="0" applyFont="1" applyFill="1" applyAlignment="1">
      <alignment vertical="center"/>
    </xf>
    <xf numFmtId="0" fontId="5" fillId="3" borderId="0" xfId="0" applyFont="1" applyFill="1"/>
    <xf numFmtId="0" fontId="35" fillId="3" borderId="0" xfId="0" applyFont="1" applyFill="1"/>
    <xf numFmtId="0" fontId="36" fillId="3" borderId="34" xfId="0" applyFont="1" applyFill="1" applyBorder="1" applyAlignment="1">
      <alignment horizontal="center" vertical="center" wrapText="1" readingOrder="1"/>
    </xf>
    <xf numFmtId="0" fontId="37" fillId="3" borderId="34" xfId="0" applyFont="1" applyFill="1" applyBorder="1" applyAlignment="1">
      <alignment horizontal="justify" vertical="center" wrapText="1" readingOrder="1"/>
    </xf>
    <xf numFmtId="9" fontId="36" fillId="3" borderId="43" xfId="0" applyNumberFormat="1"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7" fillId="3" borderId="33" xfId="0" applyFont="1" applyFill="1" applyBorder="1" applyAlignment="1">
      <alignment horizontal="justify" vertical="center" wrapText="1" readingOrder="1"/>
    </xf>
    <xf numFmtId="9" fontId="36" fillId="3" borderId="38" xfId="0" applyNumberFormat="1" applyFont="1" applyFill="1" applyBorder="1" applyAlignment="1">
      <alignment horizontal="center" vertical="center" wrapText="1" readingOrder="1"/>
    </xf>
    <xf numFmtId="0" fontId="37" fillId="3" borderId="38"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xf numFmtId="0" fontId="37" fillId="3" borderId="40" xfId="0" applyFont="1" applyFill="1" applyBorder="1" applyAlignment="1">
      <alignment horizontal="justify" vertical="center" wrapText="1" readingOrder="1"/>
    </xf>
    <xf numFmtId="0" fontId="37" fillId="3" borderId="41" xfId="0" applyFont="1" applyFill="1" applyBorder="1" applyAlignment="1">
      <alignment horizontal="center" vertical="center" wrapText="1" readingOrder="1"/>
    </xf>
    <xf numFmtId="0" fontId="45" fillId="3" borderId="0" xfId="0" applyFont="1" applyFill="1"/>
    <xf numFmtId="0" fontId="36" fillId="15" borderId="45" xfId="0" applyFont="1" applyFill="1" applyBorder="1" applyAlignment="1">
      <alignment horizontal="center" vertical="center" wrapText="1" readingOrder="1"/>
    </xf>
    <xf numFmtId="0" fontId="36" fillId="15" borderId="46" xfId="0" applyFont="1" applyFill="1" applyBorder="1" applyAlignment="1">
      <alignment horizontal="center" vertical="center" wrapText="1" readingOrder="1"/>
    </xf>
    <xf numFmtId="0" fontId="13" fillId="3" borderId="0" xfId="0" applyFont="1" applyFill="1"/>
    <xf numFmtId="0" fontId="30" fillId="3" borderId="0" xfId="0" applyFont="1" applyFill="1" applyAlignment="1">
      <alignment horizontal="center" vertical="center" wrapText="1"/>
    </xf>
    <xf numFmtId="0" fontId="12" fillId="3" borderId="0" xfId="0" applyFont="1" applyFill="1" applyBorder="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48" fillId="3" borderId="14" xfId="2" applyFont="1" applyFill="1" applyBorder="1" applyProtection="1"/>
    <xf numFmtId="0" fontId="53" fillId="3" borderId="0" xfId="0" applyFont="1" applyFill="1" applyBorder="1" applyAlignment="1" applyProtection="1">
      <alignment horizontal="left" vertical="center" wrapText="1"/>
    </xf>
    <xf numFmtId="0" fontId="54" fillId="3" borderId="0" xfId="0" applyFont="1" applyFill="1" applyBorder="1" applyAlignment="1" applyProtection="1">
      <alignment horizontal="left" vertical="top" wrapText="1"/>
    </xf>
    <xf numFmtId="0" fontId="48" fillId="3" borderId="0" xfId="2" applyFont="1" applyFill="1" applyBorder="1" applyProtection="1"/>
    <xf numFmtId="0" fontId="48" fillId="3" borderId="15" xfId="2" applyFont="1" applyFill="1" applyBorder="1" applyProtection="1"/>
    <xf numFmtId="0" fontId="48" fillId="3" borderId="16" xfId="2" applyFont="1" applyFill="1" applyBorder="1" applyProtection="1"/>
    <xf numFmtId="0" fontId="48" fillId="3" borderId="18" xfId="2" applyFont="1" applyFill="1" applyBorder="1" applyProtection="1"/>
    <xf numFmtId="0" fontId="48" fillId="3" borderId="17" xfId="2" applyFont="1" applyFill="1" applyBorder="1" applyProtection="1"/>
    <xf numFmtId="0" fontId="52" fillId="3" borderId="0" xfId="2" applyFont="1" applyFill="1" applyBorder="1" applyAlignment="1" applyProtection="1">
      <alignment horizontal="left" vertical="center" wrapText="1"/>
    </xf>
    <xf numFmtId="0" fontId="48" fillId="3" borderId="0" xfId="2" applyFont="1" applyFill="1" applyBorder="1" applyAlignment="1" applyProtection="1">
      <alignment horizontal="left" vertical="center" wrapText="1"/>
    </xf>
    <xf numFmtId="0" fontId="48" fillId="3" borderId="0" xfId="2" quotePrefix="1" applyFont="1" applyFill="1" applyBorder="1" applyAlignment="1" applyProtection="1">
      <alignment horizontal="left" vertical="center" wrapText="1"/>
    </xf>
    <xf numFmtId="0" fontId="48" fillId="3" borderId="15" xfId="2" applyFont="1" applyFill="1" applyBorder="1" applyAlignment="1" applyProtection="1"/>
    <xf numFmtId="0" fontId="50" fillId="3" borderId="14" xfId="2" quotePrefix="1" applyFont="1" applyFill="1" applyBorder="1" applyAlignment="1" applyProtection="1">
      <alignment horizontal="left" vertical="top" wrapText="1"/>
    </xf>
    <xf numFmtId="0" fontId="51" fillId="3" borderId="0" xfId="2" quotePrefix="1" applyFont="1" applyFill="1" applyBorder="1" applyAlignment="1" applyProtection="1">
      <alignment horizontal="left" vertical="top" wrapText="1"/>
    </xf>
    <xf numFmtId="0" fontId="51" fillId="3" borderId="15" xfId="2" quotePrefix="1" applyFont="1" applyFill="1" applyBorder="1" applyAlignment="1" applyProtection="1">
      <alignment horizontal="left" vertical="top" wrapText="1"/>
    </xf>
    <xf numFmtId="0" fontId="1" fillId="0" borderId="2" xfId="0" applyFont="1" applyBorder="1" applyAlignment="1" applyProtection="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Fill="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0" fontId="1" fillId="0" borderId="5" xfId="0" applyFont="1" applyBorder="1" applyAlignment="1" applyProtection="1">
      <alignment horizontal="center" vertical="top"/>
    </xf>
    <xf numFmtId="0" fontId="1" fillId="0" borderId="5" xfId="0" applyFont="1" applyBorder="1" applyAlignment="1" applyProtection="1">
      <alignment horizontal="center" vertical="top" wrapText="1"/>
      <protection locked="0"/>
    </xf>
    <xf numFmtId="0" fontId="1" fillId="0" borderId="5" xfId="0" applyFont="1" applyBorder="1" applyAlignment="1" applyProtection="1">
      <alignment horizontal="center" vertical="top"/>
      <protection locked="0"/>
    </xf>
    <xf numFmtId="0" fontId="1" fillId="0" borderId="8" xfId="0" applyFont="1" applyBorder="1" applyAlignment="1" applyProtection="1">
      <alignment vertical="top" wrapText="1"/>
      <protection locked="0"/>
    </xf>
    <xf numFmtId="0" fontId="1" fillId="0" borderId="5" xfId="0" applyFont="1" applyBorder="1" applyAlignment="1" applyProtection="1">
      <alignment vertical="top" wrapText="1"/>
      <protection locked="0"/>
    </xf>
    <xf numFmtId="0" fontId="1" fillId="0" borderId="8" xfId="0" applyFont="1" applyBorder="1" applyAlignment="1" applyProtection="1">
      <alignment vertical="top"/>
      <protection locked="0"/>
    </xf>
    <xf numFmtId="0" fontId="1" fillId="0" borderId="5" xfId="0" applyFont="1" applyBorder="1" applyAlignment="1" applyProtection="1">
      <alignment vertical="top"/>
      <protection locked="0"/>
    </xf>
    <xf numFmtId="0" fontId="4" fillId="0" borderId="8" xfId="0" applyFont="1" applyFill="1" applyBorder="1" applyAlignment="1" applyProtection="1">
      <alignment vertical="top" wrapText="1"/>
      <protection hidden="1"/>
    </xf>
    <xf numFmtId="0" fontId="4" fillId="0" borderId="5" xfId="0" applyFont="1" applyFill="1" applyBorder="1" applyAlignment="1" applyProtection="1">
      <alignment vertical="top" wrapText="1"/>
      <protection hidden="1"/>
    </xf>
    <xf numFmtId="9" fontId="1" fillId="0" borderId="8" xfId="0" applyNumberFormat="1" applyFont="1" applyBorder="1" applyAlignment="1" applyProtection="1">
      <alignment vertical="top" wrapText="1"/>
      <protection hidden="1"/>
    </xf>
    <xf numFmtId="9" fontId="1" fillId="0" borderId="5" xfId="0" applyNumberFormat="1" applyFont="1" applyBorder="1" applyAlignment="1" applyProtection="1">
      <alignment vertical="top" wrapText="1"/>
      <protection hidden="1"/>
    </xf>
    <xf numFmtId="9" fontId="1" fillId="0" borderId="8" xfId="0" applyNumberFormat="1" applyFont="1" applyBorder="1" applyAlignment="1" applyProtection="1">
      <alignment vertical="top" wrapText="1"/>
      <protection locked="0"/>
    </xf>
    <xf numFmtId="9" fontId="1" fillId="0" borderId="5" xfId="0" applyNumberFormat="1" applyFont="1" applyBorder="1" applyAlignment="1" applyProtection="1">
      <alignment vertical="top" wrapText="1"/>
      <protection locked="0"/>
    </xf>
    <xf numFmtId="0" fontId="4" fillId="0" borderId="8" xfId="0" applyFont="1" applyBorder="1" applyAlignment="1" applyProtection="1">
      <alignment vertical="top"/>
      <protection hidden="1"/>
    </xf>
    <xf numFmtId="0" fontId="4" fillId="0" borderId="5" xfId="0" applyFont="1" applyBorder="1" applyAlignment="1" applyProtection="1">
      <alignment vertical="top"/>
      <protection hidden="1"/>
    </xf>
    <xf numFmtId="0" fontId="6" fillId="0" borderId="5" xfId="0" applyFont="1" applyBorder="1" applyAlignment="1" applyProtection="1">
      <alignment horizontal="justify" vertical="top" wrapText="1"/>
      <protection locked="0"/>
    </xf>
    <xf numFmtId="0" fontId="1" fillId="0" borderId="5" xfId="0" applyFont="1" applyBorder="1" applyAlignment="1" applyProtection="1">
      <alignment horizontal="center" vertical="top"/>
      <protection hidden="1"/>
    </xf>
    <xf numFmtId="0" fontId="1" fillId="0" borderId="5" xfId="0" applyFont="1" applyBorder="1" applyAlignment="1" applyProtection="1">
      <alignment horizontal="center" vertical="top" textRotation="90"/>
      <protection locked="0"/>
    </xf>
    <xf numFmtId="9" fontId="1" fillId="0" borderId="5" xfId="0" applyNumberFormat="1" applyFont="1" applyBorder="1" applyAlignment="1" applyProtection="1">
      <alignment horizontal="center" vertical="top"/>
      <protection hidden="1"/>
    </xf>
    <xf numFmtId="164" fontId="1" fillId="0" borderId="5" xfId="1" applyNumberFormat="1" applyFont="1" applyBorder="1" applyAlignment="1">
      <alignment horizontal="center" vertical="top"/>
    </xf>
    <xf numFmtId="0" fontId="4" fillId="0" borderId="5" xfId="0" applyFont="1" applyFill="1" applyBorder="1" applyAlignment="1" applyProtection="1">
      <alignment horizontal="center" vertical="top" textRotation="90" wrapText="1"/>
      <protection hidden="1"/>
    </xf>
    <xf numFmtId="9" fontId="1" fillId="0" borderId="8" xfId="0" applyNumberFormat="1" applyFont="1" applyBorder="1" applyAlignment="1" applyProtection="1">
      <alignment horizontal="center" vertical="top"/>
      <protection hidden="1"/>
    </xf>
    <xf numFmtId="0" fontId="4" fillId="0" borderId="5" xfId="0" applyFont="1" applyBorder="1" applyAlignment="1" applyProtection="1">
      <alignment horizontal="center" vertical="top" textRotation="90"/>
      <protection hidden="1"/>
    </xf>
    <xf numFmtId="0" fontId="1" fillId="0" borderId="8" xfId="0" applyFont="1" applyBorder="1" applyAlignment="1" applyProtection="1">
      <alignment horizontal="center" vertical="top" textRotation="90"/>
      <protection locked="0"/>
    </xf>
    <xf numFmtId="14" fontId="1" fillId="0" borderId="5" xfId="0" applyNumberFormat="1" applyFont="1" applyBorder="1" applyAlignment="1" applyProtection="1">
      <alignment horizontal="center" vertical="top"/>
      <protection locked="0"/>
    </xf>
    <xf numFmtId="0" fontId="1" fillId="0" borderId="33" xfId="0" applyFont="1" applyBorder="1" applyAlignment="1" applyProtection="1">
      <alignment horizontal="center" vertical="center" wrapText="1"/>
      <protection locked="0"/>
    </xf>
    <xf numFmtId="0" fontId="2" fillId="0" borderId="33" xfId="0" applyFont="1" applyBorder="1" applyAlignment="1" applyProtection="1">
      <alignment horizontal="center" vertical="center" wrapText="1"/>
      <protection locked="0"/>
    </xf>
    <xf numFmtId="14" fontId="1" fillId="0" borderId="33" xfId="0" applyNumberFormat="1" applyFont="1" applyBorder="1" applyAlignment="1" applyProtection="1">
      <alignment horizontal="center" vertical="center"/>
      <protection locked="0"/>
    </xf>
    <xf numFmtId="0" fontId="1" fillId="0" borderId="33" xfId="0" applyFont="1" applyBorder="1" applyAlignment="1" applyProtection="1">
      <alignment horizontal="center" vertical="center"/>
    </xf>
    <xf numFmtId="0" fontId="1" fillId="0" borderId="33" xfId="0" applyFont="1" applyBorder="1" applyAlignment="1" applyProtection="1">
      <alignment horizontal="center" vertical="center"/>
      <protection hidden="1"/>
    </xf>
    <xf numFmtId="0" fontId="1" fillId="0" borderId="33" xfId="0" applyFont="1" applyBorder="1" applyAlignment="1" applyProtection="1">
      <alignment horizontal="center" vertical="center" textRotation="90"/>
      <protection locked="0"/>
    </xf>
    <xf numFmtId="9" fontId="1" fillId="0" borderId="33" xfId="0" applyNumberFormat="1" applyFont="1" applyBorder="1" applyAlignment="1" applyProtection="1">
      <alignment horizontal="center" vertical="center"/>
      <protection hidden="1"/>
    </xf>
    <xf numFmtId="164" fontId="1" fillId="0" borderId="33" xfId="1" applyNumberFormat="1" applyFont="1" applyBorder="1" applyAlignment="1">
      <alignment horizontal="center" vertical="center"/>
    </xf>
    <xf numFmtId="0" fontId="4" fillId="0" borderId="33" xfId="0" applyFont="1" applyFill="1" applyBorder="1" applyAlignment="1" applyProtection="1">
      <alignment horizontal="center" vertical="center" textRotation="90" wrapText="1"/>
      <protection hidden="1"/>
    </xf>
    <xf numFmtId="0" fontId="4" fillId="0" borderId="33" xfId="0" applyFont="1" applyBorder="1" applyAlignment="1" applyProtection="1">
      <alignment horizontal="center" vertical="center" textRotation="90"/>
      <protection hidden="1"/>
    </xf>
    <xf numFmtId="0" fontId="1" fillId="0" borderId="33" xfId="0" applyFont="1" applyBorder="1" applyAlignment="1" applyProtection="1">
      <alignment horizontal="center" vertical="center"/>
      <protection locked="0"/>
    </xf>
    <xf numFmtId="0" fontId="4" fillId="0" borderId="33" xfId="0" applyFont="1" applyFill="1" applyBorder="1" applyAlignment="1" applyProtection="1">
      <alignment horizontal="center" vertical="center" wrapText="1"/>
      <protection hidden="1"/>
    </xf>
    <xf numFmtId="9" fontId="1" fillId="0" borderId="33" xfId="0" applyNumberFormat="1" applyFont="1" applyBorder="1" applyAlignment="1" applyProtection="1">
      <alignment horizontal="center" vertical="center" wrapText="1"/>
      <protection hidden="1"/>
    </xf>
    <xf numFmtId="9" fontId="1" fillId="0" borderId="33" xfId="0" applyNumberFormat="1" applyFont="1" applyBorder="1" applyAlignment="1" applyProtection="1">
      <alignment horizontal="center" vertical="center" wrapText="1"/>
      <protection locked="0"/>
    </xf>
    <xf numFmtId="0" fontId="4" fillId="0" borderId="33" xfId="0" applyFont="1" applyBorder="1" applyAlignment="1" applyProtection="1">
      <alignment horizontal="center" vertical="center"/>
      <protection hidden="1"/>
    </xf>
    <xf numFmtId="0" fontId="1" fillId="0" borderId="33" xfId="0" applyFont="1" applyBorder="1" applyAlignment="1" applyProtection="1">
      <alignment horizontal="center" vertical="center" wrapText="1"/>
      <protection locked="0"/>
    </xf>
    <xf numFmtId="0" fontId="2" fillId="0" borderId="8" xfId="0" applyFont="1" applyBorder="1" applyAlignment="1" applyProtection="1">
      <alignment vertical="top" wrapText="1"/>
      <protection locked="0"/>
    </xf>
    <xf numFmtId="0" fontId="2" fillId="0" borderId="5" xfId="0" applyFont="1" applyBorder="1" applyAlignment="1" applyProtection="1">
      <alignment vertical="top" wrapText="1"/>
      <protection locked="0"/>
    </xf>
    <xf numFmtId="0" fontId="1" fillId="0" borderId="8" xfId="0" applyFont="1" applyBorder="1" applyAlignment="1" applyProtection="1">
      <alignment vertical="top"/>
    </xf>
    <xf numFmtId="0" fontId="1" fillId="0" borderId="5" xfId="0" applyFont="1" applyBorder="1" applyAlignment="1" applyProtection="1">
      <alignment vertical="top"/>
    </xf>
    <xf numFmtId="0" fontId="6" fillId="0" borderId="33" xfId="0" applyFont="1" applyBorder="1" applyAlignment="1" applyProtection="1">
      <alignment horizontal="center" vertical="center" wrapText="1"/>
      <protection locked="0"/>
    </xf>
    <xf numFmtId="0" fontId="58" fillId="2" borderId="2" xfId="0" applyFont="1" applyFill="1" applyBorder="1" applyAlignment="1">
      <alignment horizontal="center" vertical="center" textRotation="90"/>
    </xf>
    <xf numFmtId="0" fontId="57" fillId="0" borderId="78" xfId="0" applyFont="1" applyBorder="1" applyAlignment="1" applyProtection="1">
      <alignment horizontal="center" vertical="center"/>
    </xf>
    <xf numFmtId="0" fontId="57" fillId="0" borderId="78" xfId="0" applyFont="1" applyBorder="1" applyAlignment="1" applyProtection="1">
      <alignment horizontal="center" vertical="center" wrapText="1"/>
      <protection locked="0"/>
    </xf>
    <xf numFmtId="0" fontId="57" fillId="0" borderId="33" xfId="0" applyFont="1" applyBorder="1" applyAlignment="1" applyProtection="1">
      <alignment horizontal="center" vertical="center" wrapText="1"/>
      <protection locked="0"/>
    </xf>
    <xf numFmtId="0" fontId="57" fillId="3" borderId="33" xfId="0" applyFont="1" applyFill="1" applyBorder="1" applyAlignment="1" applyProtection="1">
      <alignment horizontal="center" vertical="center" wrapText="1"/>
      <protection locked="0"/>
    </xf>
    <xf numFmtId="0" fontId="57" fillId="0" borderId="78" xfId="0" applyFont="1" applyBorder="1" applyAlignment="1" applyProtection="1">
      <alignment horizontal="center" vertical="center"/>
      <protection locked="0"/>
    </xf>
    <xf numFmtId="0" fontId="58" fillId="0" borderId="78" xfId="0" applyFont="1" applyFill="1" applyBorder="1" applyAlignment="1" applyProtection="1">
      <alignment horizontal="center" vertical="center" wrapText="1"/>
      <protection hidden="1"/>
    </xf>
    <xf numFmtId="9" fontId="57" fillId="0" borderId="78" xfId="0" applyNumberFormat="1" applyFont="1" applyBorder="1" applyAlignment="1" applyProtection="1">
      <alignment horizontal="center" vertical="center" wrapText="1"/>
      <protection hidden="1"/>
    </xf>
    <xf numFmtId="9" fontId="57" fillId="0" borderId="78" xfId="0" applyNumberFormat="1" applyFont="1" applyBorder="1" applyAlignment="1" applyProtection="1">
      <alignment horizontal="center" vertical="center" wrapText="1"/>
      <protection locked="0"/>
    </xf>
    <xf numFmtId="0" fontId="58" fillId="0" borderId="78" xfId="0" applyFont="1" applyBorder="1" applyAlignment="1" applyProtection="1">
      <alignment horizontal="center" vertical="center"/>
      <protection hidden="1"/>
    </xf>
    <xf numFmtId="0" fontId="57" fillId="0" borderId="79" xfId="0" applyFont="1" applyBorder="1" applyAlignment="1" applyProtection="1">
      <alignment horizontal="center" vertical="center" wrapText="1"/>
      <protection locked="0"/>
    </xf>
    <xf numFmtId="0" fontId="57" fillId="0" borderId="78" xfId="0" applyFont="1" applyBorder="1" applyAlignment="1" applyProtection="1">
      <alignment horizontal="center" vertical="center"/>
      <protection hidden="1"/>
    </xf>
    <xf numFmtId="0" fontId="57" fillId="0" borderId="78" xfId="0" applyFont="1" applyBorder="1" applyAlignment="1" applyProtection="1">
      <alignment horizontal="center" vertical="center" textRotation="90"/>
      <protection locked="0"/>
    </xf>
    <xf numFmtId="9" fontId="57" fillId="0" borderId="78" xfId="0" applyNumberFormat="1" applyFont="1" applyBorder="1" applyAlignment="1" applyProtection="1">
      <alignment horizontal="center" vertical="center"/>
      <protection hidden="1"/>
    </xf>
    <xf numFmtId="164" fontId="57" fillId="0" borderId="78" xfId="1" applyNumberFormat="1" applyFont="1" applyBorder="1" applyAlignment="1">
      <alignment horizontal="center" vertical="center"/>
    </xf>
    <xf numFmtId="0" fontId="58" fillId="0" borderId="78" xfId="0" applyFont="1" applyFill="1" applyBorder="1" applyAlignment="1" applyProtection="1">
      <alignment horizontal="center" vertical="center" textRotation="90" wrapText="1"/>
      <protection hidden="1"/>
    </xf>
    <xf numFmtId="0" fontId="58" fillId="0" borderId="78" xfId="0" applyFont="1" applyBorder="1" applyAlignment="1" applyProtection="1">
      <alignment horizontal="center" vertical="center" textRotation="90"/>
      <protection hidden="1"/>
    </xf>
    <xf numFmtId="0" fontId="59" fillId="0" borderId="33" xfId="0" applyFont="1" applyBorder="1" applyAlignment="1" applyProtection="1">
      <alignment horizontal="center" vertical="center" wrapText="1"/>
      <protection locked="0"/>
    </xf>
    <xf numFmtId="14" fontId="57" fillId="0" borderId="33" xfId="0" applyNumberFormat="1" applyFont="1" applyBorder="1" applyAlignment="1" applyProtection="1">
      <alignment horizontal="center" vertical="center"/>
      <protection locked="0"/>
    </xf>
    <xf numFmtId="0" fontId="59" fillId="3" borderId="33" xfId="0" applyFont="1" applyFill="1" applyBorder="1" applyAlignment="1" applyProtection="1">
      <alignment horizontal="center" vertical="center" wrapText="1"/>
      <protection locked="0"/>
    </xf>
    <xf numFmtId="0" fontId="57" fillId="0" borderId="33" xfId="0" applyFont="1" applyBorder="1" applyAlignment="1" applyProtection="1">
      <alignment horizontal="center" vertical="center"/>
      <protection locked="0"/>
    </xf>
    <xf numFmtId="0" fontId="57" fillId="0" borderId="5" xfId="0" applyFont="1" applyBorder="1" applyAlignment="1" applyProtection="1">
      <alignment horizontal="center" vertical="top"/>
    </xf>
    <xf numFmtId="0" fontId="57" fillId="0" borderId="5" xfId="0" applyFont="1" applyBorder="1" applyAlignment="1" applyProtection="1">
      <alignment horizontal="center" vertical="top"/>
      <protection hidden="1"/>
    </xf>
    <xf numFmtId="0" fontId="57" fillId="0" borderId="5" xfId="0" applyFont="1" applyBorder="1" applyAlignment="1" applyProtection="1">
      <alignment horizontal="center" vertical="top" textRotation="90"/>
      <protection locked="0"/>
    </xf>
    <xf numFmtId="9" fontId="57" fillId="0" borderId="5" xfId="0" applyNumberFormat="1" applyFont="1" applyBorder="1" applyAlignment="1" applyProtection="1">
      <alignment horizontal="center" vertical="top"/>
      <protection hidden="1"/>
    </xf>
    <xf numFmtId="164" fontId="57" fillId="0" borderId="5" xfId="1" applyNumberFormat="1" applyFont="1" applyBorder="1" applyAlignment="1">
      <alignment horizontal="center" vertical="top"/>
    </xf>
    <xf numFmtId="0" fontId="58" fillId="0" borderId="5" xfId="0" applyFont="1" applyFill="1" applyBorder="1" applyAlignment="1" applyProtection="1">
      <alignment horizontal="center" vertical="top" textRotation="90" wrapText="1"/>
      <protection hidden="1"/>
    </xf>
    <xf numFmtId="9" fontId="57" fillId="0" borderId="8" xfId="0" applyNumberFormat="1" applyFont="1" applyBorder="1" applyAlignment="1" applyProtection="1">
      <alignment horizontal="center" vertical="top"/>
      <protection hidden="1"/>
    </xf>
    <xf numFmtId="0" fontId="58" fillId="0" borderId="5" xfId="0" applyFont="1" applyBorder="1" applyAlignment="1" applyProtection="1">
      <alignment horizontal="center" vertical="top" textRotation="90"/>
      <protection hidden="1"/>
    </xf>
    <xf numFmtId="0" fontId="57" fillId="0" borderId="8" xfId="0" applyFont="1" applyBorder="1" applyAlignment="1" applyProtection="1">
      <alignment horizontal="center" vertical="top" textRotation="90"/>
      <protection locked="0"/>
    </xf>
    <xf numFmtId="0" fontId="57" fillId="0" borderId="5" xfId="0" applyFont="1" applyBorder="1" applyAlignment="1" applyProtection="1">
      <alignment horizontal="center" vertical="top" wrapText="1"/>
      <protection locked="0"/>
    </xf>
    <xf numFmtId="0" fontId="57" fillId="0" borderId="5" xfId="0" applyFont="1" applyBorder="1" applyAlignment="1" applyProtection="1">
      <alignment horizontal="center" vertical="top"/>
      <protection locked="0"/>
    </xf>
    <xf numFmtId="14" fontId="57" fillId="0" borderId="5" xfId="0" applyNumberFormat="1" applyFont="1" applyBorder="1" applyAlignment="1" applyProtection="1">
      <alignment horizontal="center" vertical="top"/>
      <protection locked="0"/>
    </xf>
    <xf numFmtId="14" fontId="57" fillId="0" borderId="33" xfId="0" applyNumberFormat="1" applyFont="1" applyBorder="1" applyAlignment="1" applyProtection="1">
      <alignment horizontal="center" vertical="center" wrapText="1"/>
      <protection locked="0"/>
    </xf>
    <xf numFmtId="0" fontId="57" fillId="0" borderId="2" xfId="0" applyFont="1" applyBorder="1" applyAlignment="1" applyProtection="1">
      <alignment horizontal="center" vertical="top"/>
    </xf>
    <xf numFmtId="0" fontId="57" fillId="0" borderId="2" xfId="0" applyFont="1" applyBorder="1" applyAlignment="1" applyProtection="1">
      <alignment horizontal="center" vertical="top"/>
      <protection hidden="1"/>
    </xf>
    <xf numFmtId="0" fontId="57" fillId="0" borderId="2" xfId="0" applyFont="1" applyBorder="1" applyAlignment="1" applyProtection="1">
      <alignment horizontal="center" vertical="top" textRotation="90"/>
      <protection locked="0"/>
    </xf>
    <xf numFmtId="9" fontId="57" fillId="0" borderId="2" xfId="0" applyNumberFormat="1" applyFont="1" applyBorder="1" applyAlignment="1" applyProtection="1">
      <alignment horizontal="center" vertical="top"/>
      <protection hidden="1"/>
    </xf>
    <xf numFmtId="164" fontId="57" fillId="0" borderId="2" xfId="1" applyNumberFormat="1" applyFont="1" applyBorder="1" applyAlignment="1">
      <alignment horizontal="center" vertical="top"/>
    </xf>
    <xf numFmtId="0" fontId="58" fillId="0" borderId="2" xfId="0" applyFont="1" applyFill="1" applyBorder="1" applyAlignment="1" applyProtection="1">
      <alignment horizontal="center" vertical="top" textRotation="90" wrapText="1"/>
      <protection hidden="1"/>
    </xf>
    <xf numFmtId="9" fontId="57" fillId="0" borderId="4" xfId="0" applyNumberFormat="1" applyFont="1" applyBorder="1" applyAlignment="1" applyProtection="1">
      <alignment horizontal="center" vertical="top"/>
      <protection hidden="1"/>
    </xf>
    <xf numFmtId="0" fontId="58" fillId="0" borderId="2" xfId="0" applyFont="1" applyBorder="1" applyAlignment="1" applyProtection="1">
      <alignment horizontal="center" vertical="top" textRotation="90"/>
      <protection hidden="1"/>
    </xf>
    <xf numFmtId="0" fontId="57" fillId="0" borderId="4" xfId="0" applyFont="1" applyBorder="1" applyAlignment="1" applyProtection="1">
      <alignment horizontal="center" vertical="top" textRotation="90"/>
      <protection locked="0"/>
    </xf>
    <xf numFmtId="0" fontId="57" fillId="0" borderId="2" xfId="0" applyFont="1" applyBorder="1" applyAlignment="1" applyProtection="1">
      <alignment horizontal="center" vertical="top" wrapText="1"/>
      <protection locked="0"/>
    </xf>
    <xf numFmtId="0" fontId="57" fillId="0" borderId="2" xfId="0" applyFont="1" applyBorder="1" applyAlignment="1" applyProtection="1">
      <alignment horizontal="center" vertical="top"/>
      <protection locked="0"/>
    </xf>
    <xf numFmtId="14" fontId="57" fillId="0" borderId="2" xfId="0" applyNumberFormat="1" applyFont="1" applyBorder="1" applyAlignment="1" applyProtection="1">
      <alignment horizontal="center" vertical="top"/>
      <protection locked="0"/>
    </xf>
    <xf numFmtId="0" fontId="57" fillId="0" borderId="4" xfId="0" applyFont="1" applyBorder="1" applyAlignment="1" applyProtection="1">
      <alignment horizontal="center" vertical="top"/>
    </xf>
    <xf numFmtId="0" fontId="57" fillId="0" borderId="4" xfId="0" applyFont="1" applyBorder="1" applyAlignment="1" applyProtection="1">
      <alignment horizontal="center" vertical="top"/>
      <protection hidden="1"/>
    </xf>
    <xf numFmtId="164" fontId="57" fillId="0" borderId="4" xfId="1" applyNumberFormat="1" applyFont="1" applyBorder="1" applyAlignment="1">
      <alignment horizontal="center" vertical="top"/>
    </xf>
    <xf numFmtId="0" fontId="58" fillId="0" borderId="4" xfId="0" applyFont="1" applyFill="1" applyBorder="1" applyAlignment="1" applyProtection="1">
      <alignment horizontal="center" vertical="top" textRotation="90" wrapText="1"/>
      <protection hidden="1"/>
    </xf>
    <xf numFmtId="0" fontId="58" fillId="0" borderId="4" xfId="0" applyFont="1" applyBorder="1" applyAlignment="1" applyProtection="1">
      <alignment horizontal="center" vertical="top" textRotation="90"/>
      <protection hidden="1"/>
    </xf>
    <xf numFmtId="0" fontId="57" fillId="0" borderId="4" xfId="0" applyFont="1" applyBorder="1" applyAlignment="1" applyProtection="1">
      <alignment horizontal="center" vertical="top" wrapText="1"/>
      <protection locked="0"/>
    </xf>
    <xf numFmtId="0" fontId="57" fillId="0" borderId="4" xfId="0" applyFont="1" applyBorder="1" applyAlignment="1" applyProtection="1">
      <alignment horizontal="center" vertical="top"/>
      <protection locked="0"/>
    </xf>
    <xf numFmtId="14" fontId="57" fillId="0" borderId="4" xfId="0" applyNumberFormat="1" applyFont="1" applyBorder="1" applyAlignment="1" applyProtection="1">
      <alignment horizontal="center" vertical="top"/>
      <protection locked="0"/>
    </xf>
    <xf numFmtId="9" fontId="57" fillId="0" borderId="33" xfId="0" applyNumberFormat="1" applyFont="1" applyBorder="1" applyAlignment="1" applyProtection="1">
      <alignment horizontal="center" vertical="center" wrapText="1"/>
      <protection hidden="1"/>
    </xf>
    <xf numFmtId="164" fontId="57" fillId="0" borderId="33" xfId="1" applyNumberFormat="1" applyFont="1" applyBorder="1" applyAlignment="1">
      <alignment horizontal="center" vertical="center"/>
    </xf>
    <xf numFmtId="0" fontId="57" fillId="0" borderId="5" xfId="0" applyFont="1" applyBorder="1" applyAlignment="1" applyProtection="1">
      <alignment horizontal="center" vertical="center"/>
    </xf>
    <xf numFmtId="14" fontId="57" fillId="0" borderId="5" xfId="0" applyNumberFormat="1" applyFont="1" applyBorder="1" applyAlignment="1" applyProtection="1">
      <alignment horizontal="center" vertical="top" wrapText="1"/>
      <protection locked="0"/>
    </xf>
    <xf numFmtId="0" fontId="57" fillId="0" borderId="2" xfId="0" applyFont="1" applyBorder="1" applyAlignment="1" applyProtection="1">
      <alignment horizontal="center" vertical="center"/>
    </xf>
    <xf numFmtId="0" fontId="57" fillId="0" borderId="4" xfId="0" applyFont="1" applyBorder="1" applyAlignment="1" applyProtection="1">
      <alignment horizontal="center" vertical="center"/>
    </xf>
    <xf numFmtId="0" fontId="58" fillId="0" borderId="33" xfId="0" applyFont="1" applyFill="1" applyBorder="1" applyAlignment="1" applyProtection="1">
      <alignment horizontal="center" vertical="center" wrapText="1"/>
      <protection hidden="1"/>
    </xf>
    <xf numFmtId="9" fontId="57" fillId="0" borderId="33" xfId="0" applyNumberFormat="1" applyFont="1" applyBorder="1" applyAlignment="1" applyProtection="1">
      <alignment horizontal="center" vertical="center" wrapText="1"/>
      <protection locked="0"/>
    </xf>
    <xf numFmtId="0" fontId="58" fillId="0" borderId="33" xfId="0" applyFont="1" applyBorder="1" applyAlignment="1" applyProtection="1">
      <alignment horizontal="center" vertical="center"/>
      <protection hidden="1"/>
    </xf>
    <xf numFmtId="0" fontId="57" fillId="0" borderId="33" xfId="0" applyFont="1" applyBorder="1" applyAlignment="1" applyProtection="1">
      <alignment horizontal="center" vertical="center"/>
    </xf>
    <xf numFmtId="0" fontId="57" fillId="0" borderId="33" xfId="0" applyFont="1" applyBorder="1" applyAlignment="1" applyProtection="1">
      <alignment horizontal="center" vertical="center"/>
      <protection hidden="1"/>
    </xf>
    <xf numFmtId="0" fontId="57" fillId="0" borderId="33" xfId="0" applyFont="1" applyBorder="1" applyAlignment="1" applyProtection="1">
      <alignment horizontal="center" vertical="center" textRotation="90"/>
      <protection locked="0"/>
    </xf>
    <xf numFmtId="9" fontId="57" fillId="0" borderId="33" xfId="0" applyNumberFormat="1" applyFont="1" applyBorder="1" applyAlignment="1" applyProtection="1">
      <alignment horizontal="center" vertical="center"/>
      <protection hidden="1"/>
    </xf>
    <xf numFmtId="0" fontId="58" fillId="0" borderId="33" xfId="0" applyFont="1" applyFill="1" applyBorder="1" applyAlignment="1" applyProtection="1">
      <alignment horizontal="center" vertical="center" textRotation="90" wrapText="1"/>
      <protection hidden="1"/>
    </xf>
    <xf numFmtId="0" fontId="58" fillId="0" borderId="33" xfId="0" applyFont="1" applyBorder="1" applyAlignment="1" applyProtection="1">
      <alignment horizontal="center" vertical="center" textRotation="90"/>
      <protection hidden="1"/>
    </xf>
    <xf numFmtId="0" fontId="57" fillId="3" borderId="33" xfId="0" applyFont="1" applyFill="1" applyBorder="1" applyAlignment="1" applyProtection="1">
      <alignment horizontal="center" vertical="center"/>
    </xf>
    <xf numFmtId="0" fontId="57" fillId="0" borderId="7" xfId="0" applyFont="1" applyBorder="1" applyAlignment="1" applyProtection="1">
      <alignment horizontal="center" vertical="center"/>
      <protection hidden="1"/>
    </xf>
    <xf numFmtId="0" fontId="57" fillId="0" borderId="2" xfId="0" applyFont="1" applyBorder="1" applyAlignment="1" applyProtection="1">
      <alignment horizontal="center" vertical="center" textRotation="90"/>
      <protection locked="0"/>
    </xf>
    <xf numFmtId="9" fontId="57" fillId="0" borderId="2" xfId="0" applyNumberFormat="1" applyFont="1" applyBorder="1" applyAlignment="1" applyProtection="1">
      <alignment horizontal="center" vertical="center"/>
      <protection hidden="1"/>
    </xf>
    <xf numFmtId="164" fontId="57" fillId="0" borderId="2" xfId="1" applyNumberFormat="1" applyFont="1" applyBorder="1" applyAlignment="1">
      <alignment horizontal="center" vertical="center"/>
    </xf>
    <xf numFmtId="0" fontId="58" fillId="0" borderId="2" xfId="0" applyFont="1" applyFill="1" applyBorder="1" applyAlignment="1" applyProtection="1">
      <alignment horizontal="center" vertical="center" textRotation="90" wrapText="1"/>
      <protection hidden="1"/>
    </xf>
    <xf numFmtId="9" fontId="57" fillId="0" borderId="4" xfId="0" applyNumberFormat="1" applyFont="1" applyBorder="1" applyAlignment="1" applyProtection="1">
      <alignment horizontal="center" vertical="center"/>
      <protection hidden="1"/>
    </xf>
    <xf numFmtId="0" fontId="58" fillId="0" borderId="2" xfId="0" applyFont="1" applyBorder="1" applyAlignment="1" applyProtection="1">
      <alignment horizontal="center" vertical="center" textRotation="90"/>
      <protection hidden="1"/>
    </xf>
    <xf numFmtId="0" fontId="57" fillId="0" borderId="4" xfId="0" applyFont="1" applyBorder="1" applyAlignment="1" applyProtection="1">
      <alignment horizontal="center" vertical="center" textRotation="90"/>
      <protection locked="0"/>
    </xf>
    <xf numFmtId="0" fontId="57" fillId="0" borderId="84" xfId="0" applyFont="1" applyBorder="1" applyAlignment="1" applyProtection="1">
      <alignment horizontal="center" vertical="center"/>
      <protection locked="0"/>
    </xf>
    <xf numFmtId="164" fontId="57" fillId="9" borderId="2" xfId="1" applyNumberFormat="1" applyFont="1" applyFill="1" applyBorder="1" applyAlignment="1">
      <alignment horizontal="center" vertical="top"/>
    </xf>
    <xf numFmtId="14" fontId="57" fillId="0" borderId="83" xfId="0" applyNumberFormat="1" applyFont="1" applyBorder="1" applyAlignment="1" applyProtection="1">
      <alignment horizontal="center" vertical="center" wrapText="1"/>
      <protection locked="0"/>
    </xf>
    <xf numFmtId="14" fontId="57" fillId="0" borderId="85" xfId="0" applyNumberFormat="1" applyFont="1" applyBorder="1" applyAlignment="1" applyProtection="1">
      <alignment horizontal="center" vertical="center"/>
      <protection locked="0"/>
    </xf>
    <xf numFmtId="0" fontId="59" fillId="0" borderId="86" xfId="0" applyFont="1" applyBorder="1" applyAlignment="1" applyProtection="1">
      <alignment horizontal="center" vertical="center" wrapText="1"/>
      <protection locked="0"/>
    </xf>
    <xf numFmtId="0" fontId="57" fillId="0" borderId="77" xfId="0" applyFont="1" applyBorder="1" applyAlignment="1" applyProtection="1">
      <alignment horizontal="center" vertical="center" wrapText="1"/>
      <protection locked="0"/>
    </xf>
    <xf numFmtId="0" fontId="59" fillId="0" borderId="77" xfId="0" applyFont="1" applyBorder="1" applyAlignment="1" applyProtection="1">
      <alignment horizontal="center" vertical="center" wrapText="1"/>
      <protection locked="0"/>
    </xf>
    <xf numFmtId="0" fontId="57" fillId="0" borderId="75" xfId="0" applyFont="1" applyBorder="1" applyAlignment="1" applyProtection="1">
      <alignment horizontal="center" vertical="center" wrapText="1"/>
      <protection locked="0"/>
    </xf>
    <xf numFmtId="0" fontId="59" fillId="0" borderId="75" xfId="0" applyFont="1" applyBorder="1" applyAlignment="1" applyProtection="1">
      <alignment horizontal="center" vertical="center" wrapText="1"/>
      <protection locked="0"/>
    </xf>
    <xf numFmtId="0" fontId="57" fillId="0" borderId="76" xfId="0" applyFont="1" applyBorder="1" applyAlignment="1" applyProtection="1">
      <alignment horizontal="center" vertical="center" wrapText="1"/>
      <protection locked="0"/>
    </xf>
    <xf numFmtId="0" fontId="59" fillId="0" borderId="76" xfId="0" applyFont="1" applyBorder="1" applyAlignment="1" applyProtection="1">
      <alignment horizontal="center" vertical="center" wrapText="1"/>
      <protection locked="0"/>
    </xf>
    <xf numFmtId="0" fontId="57" fillId="3" borderId="0" xfId="0" applyFont="1" applyFill="1" applyAlignment="1">
      <alignment horizontal="center"/>
    </xf>
    <xf numFmtId="0" fontId="57" fillId="0" borderId="8" xfId="0" applyFont="1" applyBorder="1" applyAlignment="1" applyProtection="1">
      <alignment horizontal="center" vertical="center"/>
    </xf>
    <xf numFmtId="0" fontId="57" fillId="0" borderId="8" xfId="0" applyFont="1" applyBorder="1" applyAlignment="1" applyProtection="1">
      <alignment horizontal="center" vertical="center" wrapText="1"/>
      <protection locked="0"/>
    </xf>
    <xf numFmtId="0" fontId="57" fillId="0" borderId="8" xfId="0" applyFont="1" applyBorder="1" applyAlignment="1" applyProtection="1">
      <alignment horizontal="center" vertical="top" wrapText="1"/>
      <protection locked="0"/>
    </xf>
    <xf numFmtId="0" fontId="57" fillId="0" borderId="8" xfId="0" applyFont="1" applyBorder="1" applyAlignment="1" applyProtection="1">
      <alignment horizontal="center" vertical="top"/>
      <protection locked="0"/>
    </xf>
    <xf numFmtId="0" fontId="58" fillId="0" borderId="8" xfId="0" applyFont="1" applyFill="1" applyBorder="1" applyAlignment="1" applyProtection="1">
      <alignment horizontal="center" vertical="top" wrapText="1"/>
      <protection hidden="1"/>
    </xf>
    <xf numFmtId="9" fontId="57" fillId="0" borderId="8" xfId="0" applyNumberFormat="1" applyFont="1" applyBorder="1" applyAlignment="1" applyProtection="1">
      <alignment horizontal="center" vertical="top" wrapText="1"/>
      <protection hidden="1"/>
    </xf>
    <xf numFmtId="9" fontId="57" fillId="0" borderId="8" xfId="0" applyNumberFormat="1" applyFont="1" applyBorder="1" applyAlignment="1" applyProtection="1">
      <alignment horizontal="center" vertical="top" wrapText="1"/>
      <protection locked="0"/>
    </xf>
    <xf numFmtId="0" fontId="58" fillId="0" borderId="8" xfId="0" applyFont="1" applyBorder="1" applyAlignment="1" applyProtection="1">
      <alignment horizontal="center" vertical="top"/>
      <protection hidden="1"/>
    </xf>
    <xf numFmtId="0" fontId="57" fillId="0" borderId="8" xfId="0" applyFont="1" applyBorder="1" applyAlignment="1" applyProtection="1">
      <alignment horizontal="center" vertical="top" wrapText="1"/>
    </xf>
    <xf numFmtId="0" fontId="57" fillId="0" borderId="82" xfId="0" applyFont="1" applyBorder="1" applyAlignment="1" applyProtection="1">
      <alignment horizontal="center" vertical="center" wrapText="1"/>
      <protection locked="0"/>
    </xf>
    <xf numFmtId="0" fontId="57" fillId="0" borderId="8" xfId="0" applyFont="1" applyBorder="1" applyAlignment="1" applyProtection="1">
      <alignment horizontal="center" vertical="center"/>
      <protection locked="0"/>
    </xf>
    <xf numFmtId="0" fontId="58" fillId="0" borderId="8" xfId="0" applyFont="1" applyFill="1" applyBorder="1" applyAlignment="1" applyProtection="1">
      <alignment horizontal="center" vertical="center" wrapText="1"/>
      <protection hidden="1"/>
    </xf>
    <xf numFmtId="9" fontId="57" fillId="0" borderId="8" xfId="0" applyNumberFormat="1" applyFont="1" applyBorder="1" applyAlignment="1" applyProtection="1">
      <alignment horizontal="center" vertical="center" wrapText="1"/>
      <protection hidden="1"/>
    </xf>
    <xf numFmtId="9" fontId="57" fillId="0" borderId="8" xfId="0" applyNumberFormat="1" applyFont="1" applyBorder="1" applyAlignment="1" applyProtection="1">
      <alignment horizontal="center" vertical="center" wrapText="1"/>
      <protection locked="0"/>
    </xf>
    <xf numFmtId="0" fontId="58" fillId="0" borderId="8" xfId="0" applyFont="1" applyBorder="1" applyAlignment="1" applyProtection="1">
      <alignment horizontal="center" vertical="center"/>
      <protection hidden="1"/>
    </xf>
    <xf numFmtId="0" fontId="59" fillId="0" borderId="77" xfId="0" applyFont="1" applyBorder="1" applyAlignment="1" applyProtection="1">
      <alignment horizontal="center" vertical="center"/>
      <protection locked="0"/>
    </xf>
    <xf numFmtId="0" fontId="57" fillId="0" borderId="2" xfId="0" applyFont="1" applyBorder="1" applyAlignment="1" applyProtection="1">
      <alignment horizontal="center" vertical="center" wrapText="1"/>
      <protection locked="0"/>
    </xf>
    <xf numFmtId="0" fontId="59" fillId="0" borderId="82" xfId="0" applyFont="1" applyBorder="1" applyAlignment="1" applyProtection="1">
      <alignment horizontal="center" vertical="center"/>
      <protection locked="0"/>
    </xf>
    <xf numFmtId="9" fontId="57" fillId="0" borderId="5" xfId="0" applyNumberFormat="1" applyFont="1" applyBorder="1" applyAlignment="1" applyProtection="1">
      <alignment horizontal="center" vertical="center" wrapText="1"/>
      <protection hidden="1"/>
    </xf>
    <xf numFmtId="0" fontId="57" fillId="0" borderId="4" xfId="0" applyFont="1" applyBorder="1" applyAlignment="1" applyProtection="1">
      <alignment horizontal="center" vertical="center" wrapText="1"/>
      <protection locked="0"/>
    </xf>
    <xf numFmtId="0" fontId="59" fillId="0" borderId="8" xfId="0" applyFont="1" applyBorder="1" applyAlignment="1" applyProtection="1">
      <alignment horizontal="center" vertical="top" wrapText="1"/>
      <protection locked="0"/>
    </xf>
    <xf numFmtId="0" fontId="57" fillId="0" borderId="8" xfId="0" applyFont="1" applyBorder="1" applyAlignment="1" applyProtection="1">
      <alignment horizontal="center" vertical="top"/>
    </xf>
    <xf numFmtId="0" fontId="59" fillId="3" borderId="38" xfId="0" applyFont="1" applyFill="1" applyBorder="1" applyAlignment="1" applyProtection="1">
      <alignment horizontal="center" vertical="center" wrapText="1"/>
      <protection locked="0"/>
    </xf>
    <xf numFmtId="0" fontId="57" fillId="0" borderId="34" xfId="0" applyFont="1" applyBorder="1" applyAlignment="1" applyProtection="1">
      <alignment horizontal="center" vertical="center"/>
    </xf>
    <xf numFmtId="0" fontId="57" fillId="0" borderId="81" xfId="0" applyFont="1" applyBorder="1" applyAlignment="1" applyProtection="1">
      <alignment horizontal="center" vertical="center" wrapText="1"/>
      <protection locked="0"/>
    </xf>
    <xf numFmtId="0" fontId="57" fillId="0" borderId="33" xfId="0" applyFont="1" applyBorder="1" applyAlignment="1" applyProtection="1">
      <alignment horizontal="center" vertical="center" wrapText="1"/>
      <protection locked="0"/>
    </xf>
    <xf numFmtId="0" fontId="57" fillId="0" borderId="33" xfId="0" applyFont="1" applyBorder="1" applyAlignment="1" applyProtection="1">
      <alignment horizontal="center" vertical="center" wrapText="1"/>
      <protection locked="0"/>
    </xf>
    <xf numFmtId="0" fontId="59" fillId="3" borderId="33" xfId="0" applyFont="1" applyFill="1" applyBorder="1" applyAlignment="1" applyProtection="1">
      <alignment horizontal="center" vertical="center" wrapText="1"/>
      <protection locked="0"/>
    </xf>
    <xf numFmtId="0" fontId="58" fillId="16" borderId="8" xfId="0" applyFont="1" applyFill="1" applyBorder="1" applyAlignment="1" applyProtection="1">
      <alignment horizontal="center" vertical="top" wrapText="1"/>
      <protection hidden="1"/>
    </xf>
    <xf numFmtId="9" fontId="57" fillId="16" borderId="8" xfId="0" applyNumberFormat="1" applyFont="1" applyFill="1" applyBorder="1" applyAlignment="1" applyProtection="1">
      <alignment horizontal="center" vertical="top" wrapText="1"/>
      <protection hidden="1"/>
    </xf>
    <xf numFmtId="0" fontId="58" fillId="16" borderId="8" xfId="0" applyFont="1" applyFill="1" applyBorder="1" applyAlignment="1" applyProtection="1">
      <alignment horizontal="center" vertical="top"/>
      <protection hidden="1"/>
    </xf>
    <xf numFmtId="0" fontId="57" fillId="16" borderId="5" xfId="0" applyFont="1" applyFill="1" applyBorder="1" applyAlignment="1" applyProtection="1">
      <alignment horizontal="center" vertical="top"/>
    </xf>
    <xf numFmtId="0" fontId="57" fillId="16" borderId="5" xfId="0" applyFont="1" applyFill="1" applyBorder="1" applyAlignment="1" applyProtection="1">
      <alignment horizontal="center" vertical="top"/>
      <protection hidden="1"/>
    </xf>
    <xf numFmtId="0" fontId="57" fillId="16" borderId="5" xfId="0" applyFont="1" applyFill="1" applyBorder="1" applyAlignment="1" applyProtection="1">
      <alignment horizontal="center" vertical="top" textRotation="90"/>
      <protection locked="0"/>
    </xf>
    <xf numFmtId="9" fontId="57" fillId="16" borderId="5" xfId="0" applyNumberFormat="1" applyFont="1" applyFill="1" applyBorder="1" applyAlignment="1" applyProtection="1">
      <alignment horizontal="center" vertical="top"/>
      <protection hidden="1"/>
    </xf>
    <xf numFmtId="164" fontId="57" fillId="16" borderId="5" xfId="1" applyNumberFormat="1" applyFont="1" applyFill="1" applyBorder="1" applyAlignment="1">
      <alignment horizontal="center" vertical="top"/>
    </xf>
    <xf numFmtId="0" fontId="58" fillId="16" borderId="5" xfId="0" applyFont="1" applyFill="1" applyBorder="1" applyAlignment="1" applyProtection="1">
      <alignment horizontal="center" vertical="top" textRotation="90" wrapText="1"/>
      <protection hidden="1"/>
    </xf>
    <xf numFmtId="9" fontId="57" fillId="16" borderId="8" xfId="0" applyNumberFormat="1" applyFont="1" applyFill="1" applyBorder="1" applyAlignment="1" applyProtection="1">
      <alignment horizontal="center" vertical="top"/>
      <protection hidden="1"/>
    </xf>
    <xf numFmtId="0" fontId="58" fillId="16" borderId="5" xfId="0" applyFont="1" applyFill="1" applyBorder="1" applyAlignment="1" applyProtection="1">
      <alignment horizontal="center" vertical="top" textRotation="90"/>
      <protection hidden="1"/>
    </xf>
    <xf numFmtId="0" fontId="57" fillId="16" borderId="8" xfId="0" applyFont="1" applyFill="1" applyBorder="1" applyAlignment="1" applyProtection="1">
      <alignment horizontal="center" vertical="top" textRotation="90"/>
      <protection locked="0"/>
    </xf>
    <xf numFmtId="0" fontId="57" fillId="16" borderId="5" xfId="0" applyFont="1" applyFill="1" applyBorder="1" applyAlignment="1" applyProtection="1">
      <alignment horizontal="center" vertical="top"/>
      <protection locked="0"/>
    </xf>
    <xf numFmtId="0" fontId="57" fillId="16" borderId="2" xfId="0" applyFont="1" applyFill="1" applyBorder="1" applyAlignment="1" applyProtection="1">
      <alignment horizontal="center" vertical="top"/>
    </xf>
    <xf numFmtId="0" fontId="57" fillId="16" borderId="2" xfId="0" applyFont="1" applyFill="1" applyBorder="1" applyAlignment="1" applyProtection="1">
      <alignment horizontal="center" vertical="top"/>
      <protection locked="0"/>
    </xf>
    <xf numFmtId="0" fontId="57" fillId="16" borderId="2" xfId="0" applyFont="1" applyFill="1" applyBorder="1" applyAlignment="1" applyProtection="1">
      <alignment horizontal="center" vertical="top"/>
      <protection hidden="1"/>
    </xf>
    <xf numFmtId="0" fontId="57" fillId="16" borderId="2" xfId="0" applyFont="1" applyFill="1" applyBorder="1" applyAlignment="1" applyProtection="1">
      <alignment horizontal="center" vertical="top" textRotation="90"/>
      <protection locked="0"/>
    </xf>
    <xf numFmtId="9" fontId="57" fillId="16" borderId="2" xfId="0" applyNumberFormat="1" applyFont="1" applyFill="1" applyBorder="1" applyAlignment="1" applyProtection="1">
      <alignment horizontal="center" vertical="top"/>
      <protection hidden="1"/>
    </xf>
    <xf numFmtId="164" fontId="57" fillId="16" borderId="2" xfId="1" applyNumberFormat="1" applyFont="1" applyFill="1" applyBorder="1" applyAlignment="1">
      <alignment horizontal="center" vertical="top"/>
    </xf>
    <xf numFmtId="0" fontId="58" fillId="16" borderId="2" xfId="0" applyFont="1" applyFill="1" applyBorder="1" applyAlignment="1" applyProtection="1">
      <alignment horizontal="center" vertical="top" textRotation="90" wrapText="1"/>
      <protection hidden="1"/>
    </xf>
    <xf numFmtId="9" fontId="57" fillId="16" borderId="4" xfId="0" applyNumberFormat="1" applyFont="1" applyFill="1" applyBorder="1" applyAlignment="1" applyProtection="1">
      <alignment horizontal="center" vertical="top"/>
      <protection hidden="1"/>
    </xf>
    <xf numFmtId="0" fontId="58" fillId="16" borderId="2" xfId="0" applyFont="1" applyFill="1" applyBorder="1" applyAlignment="1" applyProtection="1">
      <alignment horizontal="center" vertical="top" textRotation="90"/>
      <protection hidden="1"/>
    </xf>
    <xf numFmtId="0" fontId="57" fillId="16" borderId="4" xfId="0" applyFont="1" applyFill="1" applyBorder="1" applyAlignment="1" applyProtection="1">
      <alignment horizontal="center" vertical="top" textRotation="90"/>
      <protection locked="0"/>
    </xf>
    <xf numFmtId="0" fontId="57" fillId="16" borderId="2" xfId="0" applyFont="1" applyFill="1" applyBorder="1" applyAlignment="1" applyProtection="1">
      <alignment horizontal="center" vertical="top" wrapText="1"/>
      <protection locked="0"/>
    </xf>
    <xf numFmtId="14" fontId="57" fillId="16" borderId="2" xfId="0" applyNumberFormat="1" applyFont="1" applyFill="1" applyBorder="1" applyAlignment="1" applyProtection="1">
      <alignment horizontal="center" vertical="top"/>
      <protection locked="0"/>
    </xf>
    <xf numFmtId="0" fontId="57" fillId="16" borderId="4" xfId="0" applyFont="1" applyFill="1" applyBorder="1" applyAlignment="1" applyProtection="1">
      <alignment horizontal="center" vertical="top"/>
    </xf>
    <xf numFmtId="0" fontId="57" fillId="16" borderId="4" xfId="0" applyFont="1" applyFill="1" applyBorder="1" applyAlignment="1" applyProtection="1">
      <alignment horizontal="center" vertical="top" wrapText="1"/>
      <protection locked="0"/>
    </xf>
    <xf numFmtId="0" fontId="57" fillId="16" borderId="4" xfId="0" applyFont="1" applyFill="1" applyBorder="1" applyAlignment="1" applyProtection="1">
      <alignment horizontal="center" vertical="top"/>
      <protection locked="0"/>
    </xf>
    <xf numFmtId="14" fontId="57" fillId="16" borderId="4" xfId="0" applyNumberFormat="1" applyFont="1" applyFill="1" applyBorder="1" applyAlignment="1" applyProtection="1">
      <alignment horizontal="center" vertical="top"/>
      <protection locked="0"/>
    </xf>
    <xf numFmtId="0" fontId="57" fillId="16" borderId="8" xfId="0" applyFont="1" applyFill="1" applyBorder="1" applyAlignment="1" applyProtection="1">
      <alignment horizontal="center" vertical="center"/>
    </xf>
    <xf numFmtId="0" fontId="57" fillId="16" borderId="8" xfId="0" applyFont="1" applyFill="1" applyBorder="1" applyAlignment="1" applyProtection="1">
      <alignment horizontal="center" vertical="top" wrapText="1"/>
      <protection locked="0"/>
    </xf>
    <xf numFmtId="0" fontId="57" fillId="16" borderId="33" xfId="0" applyFont="1" applyFill="1" applyBorder="1" applyAlignment="1" applyProtection="1">
      <alignment horizontal="center" vertical="center" wrapText="1"/>
      <protection locked="0"/>
    </xf>
    <xf numFmtId="0" fontId="59" fillId="16" borderId="8" xfId="0" applyFont="1" applyFill="1" applyBorder="1" applyAlignment="1" applyProtection="1">
      <alignment horizontal="center" vertical="top" wrapText="1"/>
      <protection locked="0"/>
    </xf>
    <xf numFmtId="0" fontId="57" fillId="16" borderId="8" xfId="0" applyFont="1" applyFill="1" applyBorder="1" applyAlignment="1" applyProtection="1">
      <alignment horizontal="center" vertical="top"/>
      <protection locked="0"/>
    </xf>
    <xf numFmtId="9" fontId="57" fillId="16" borderId="8" xfId="0" applyNumberFormat="1" applyFont="1" applyFill="1" applyBorder="1" applyAlignment="1" applyProtection="1">
      <alignment horizontal="center" vertical="top" wrapText="1"/>
      <protection locked="0"/>
    </xf>
    <xf numFmtId="0" fontId="59" fillId="3" borderId="33" xfId="0" applyFont="1" applyFill="1" applyBorder="1" applyAlignment="1" applyProtection="1">
      <alignment horizontal="center" vertical="center"/>
    </xf>
    <xf numFmtId="0" fontId="59" fillId="3" borderId="33" xfId="0" applyFont="1" applyFill="1" applyBorder="1" applyAlignment="1" applyProtection="1">
      <alignment horizontal="center" vertical="center"/>
      <protection locked="0"/>
    </xf>
    <xf numFmtId="0" fontId="60" fillId="3" borderId="33" xfId="0" applyFont="1" applyFill="1" applyBorder="1" applyAlignment="1" applyProtection="1">
      <alignment horizontal="center" vertical="center" wrapText="1"/>
      <protection hidden="1"/>
    </xf>
    <xf numFmtId="9" fontId="59" fillId="3" borderId="33" xfId="0" applyNumberFormat="1" applyFont="1" applyFill="1" applyBorder="1" applyAlignment="1" applyProtection="1">
      <alignment horizontal="center" vertical="center" wrapText="1"/>
      <protection hidden="1"/>
    </xf>
    <xf numFmtId="9" fontId="59" fillId="3" borderId="33" xfId="0" applyNumberFormat="1" applyFont="1" applyFill="1" applyBorder="1" applyAlignment="1" applyProtection="1">
      <alignment horizontal="center" vertical="center" wrapText="1"/>
      <protection locked="0"/>
    </xf>
    <xf numFmtId="0" fontId="60" fillId="3" borderId="33" xfId="0" applyFont="1" applyFill="1" applyBorder="1" applyAlignment="1" applyProtection="1">
      <alignment horizontal="center" vertical="center"/>
      <protection hidden="1"/>
    </xf>
    <xf numFmtId="0" fontId="59" fillId="3" borderId="33" xfId="0" applyFont="1" applyFill="1" applyBorder="1" applyAlignment="1" applyProtection="1">
      <alignment horizontal="center" vertical="center"/>
      <protection hidden="1"/>
    </xf>
    <xf numFmtId="0" fontId="59" fillId="3" borderId="33" xfId="0" applyFont="1" applyFill="1" applyBorder="1" applyAlignment="1" applyProtection="1">
      <alignment horizontal="center" vertical="center" textRotation="90"/>
      <protection locked="0"/>
    </xf>
    <xf numFmtId="9" fontId="59" fillId="3" borderId="33" xfId="0" applyNumberFormat="1" applyFont="1" applyFill="1" applyBorder="1" applyAlignment="1" applyProtection="1">
      <alignment horizontal="center" vertical="center"/>
      <protection hidden="1"/>
    </xf>
    <xf numFmtId="164" fontId="59" fillId="3" borderId="33" xfId="1" applyNumberFormat="1" applyFont="1" applyFill="1" applyBorder="1" applyAlignment="1">
      <alignment horizontal="center" vertical="center"/>
    </xf>
    <xf numFmtId="0" fontId="60" fillId="3" borderId="33" xfId="0" applyFont="1" applyFill="1" applyBorder="1" applyAlignment="1" applyProtection="1">
      <alignment horizontal="center" vertical="center" textRotation="90" wrapText="1"/>
      <protection hidden="1"/>
    </xf>
    <xf numFmtId="0" fontId="60" fillId="3" borderId="33" xfId="0" applyFont="1" applyFill="1" applyBorder="1" applyAlignment="1" applyProtection="1">
      <alignment horizontal="center" vertical="center" textRotation="90"/>
      <protection hidden="1"/>
    </xf>
    <xf numFmtId="0" fontId="2" fillId="3" borderId="0" xfId="0" applyFont="1" applyFill="1"/>
    <xf numFmtId="0" fontId="59" fillId="3" borderId="33" xfId="0" applyFont="1" applyFill="1" applyBorder="1" applyAlignment="1" applyProtection="1">
      <alignment horizontal="center" vertical="center" wrapText="1"/>
      <protection locked="0"/>
    </xf>
    <xf numFmtId="0" fontId="1" fillId="0" borderId="87" xfId="0" applyFont="1" applyBorder="1" applyAlignment="1">
      <alignment horizontal="center" vertical="center"/>
    </xf>
    <xf numFmtId="0" fontId="1" fillId="0" borderId="69" xfId="0" applyFont="1" applyBorder="1" applyAlignment="1">
      <alignment horizontal="center" vertical="center"/>
    </xf>
    <xf numFmtId="0" fontId="1" fillId="0" borderId="69" xfId="0" applyFont="1" applyBorder="1"/>
    <xf numFmtId="0" fontId="1" fillId="0" borderId="69" xfId="0" applyFont="1" applyBorder="1" applyAlignment="1">
      <alignment horizontal="center"/>
    </xf>
    <xf numFmtId="0" fontId="1" fillId="0" borderId="88" xfId="0" applyFont="1" applyBorder="1"/>
    <xf numFmtId="0" fontId="54" fillId="3" borderId="64" xfId="2" applyFont="1" applyFill="1" applyBorder="1" applyAlignment="1" applyProtection="1">
      <alignment horizontal="justify" vertical="center" wrapText="1"/>
    </xf>
    <xf numFmtId="0" fontId="54" fillId="3" borderId="65" xfId="2" applyFont="1" applyFill="1" applyBorder="1" applyAlignment="1" applyProtection="1">
      <alignment horizontal="justify" vertical="center" wrapText="1"/>
    </xf>
    <xf numFmtId="0" fontId="53" fillId="3" borderId="71" xfId="0" applyFont="1" applyFill="1" applyBorder="1" applyAlignment="1" applyProtection="1">
      <alignment horizontal="left" vertical="center" wrapText="1"/>
    </xf>
    <xf numFmtId="0" fontId="53" fillId="3" borderId="72" xfId="0" applyFont="1" applyFill="1" applyBorder="1" applyAlignment="1" applyProtection="1">
      <alignment horizontal="left" vertical="center" wrapText="1"/>
    </xf>
    <xf numFmtId="0" fontId="53" fillId="3" borderId="58" xfId="3" applyFont="1" applyFill="1" applyBorder="1" applyAlignment="1" applyProtection="1">
      <alignment horizontal="left" vertical="top" wrapText="1" readingOrder="1"/>
    </xf>
    <xf numFmtId="0" fontId="53" fillId="3" borderId="59" xfId="3" applyFont="1" applyFill="1" applyBorder="1" applyAlignment="1" applyProtection="1">
      <alignment horizontal="left" vertical="top" wrapText="1" readingOrder="1"/>
    </xf>
    <xf numFmtId="0" fontId="54" fillId="3" borderId="60" xfId="2" applyFont="1" applyFill="1" applyBorder="1" applyAlignment="1" applyProtection="1">
      <alignment horizontal="justify" vertical="center" wrapText="1"/>
    </xf>
    <xf numFmtId="0" fontId="54" fillId="3" borderId="61" xfId="2" applyFont="1" applyFill="1" applyBorder="1" applyAlignment="1" applyProtection="1">
      <alignment horizontal="justify" vertical="center" wrapText="1"/>
    </xf>
    <xf numFmtId="0" fontId="53" fillId="3" borderId="62" xfId="0" applyFont="1" applyFill="1" applyBorder="1" applyAlignment="1" applyProtection="1">
      <alignment horizontal="left" vertical="center" wrapText="1"/>
    </xf>
    <xf numFmtId="0" fontId="53" fillId="3" borderId="63" xfId="0" applyFont="1" applyFill="1" applyBorder="1" applyAlignment="1" applyProtection="1">
      <alignment horizontal="left" vertical="center" wrapText="1"/>
    </xf>
    <xf numFmtId="0" fontId="48" fillId="3" borderId="14" xfId="2" applyFont="1" applyFill="1" applyBorder="1" applyAlignment="1" applyProtection="1">
      <alignment horizontal="left" vertical="top" wrapText="1"/>
    </xf>
    <xf numFmtId="0" fontId="48" fillId="3" borderId="0" xfId="2" applyFont="1" applyFill="1" applyBorder="1" applyAlignment="1" applyProtection="1">
      <alignment horizontal="left" vertical="top" wrapText="1"/>
    </xf>
    <xf numFmtId="0" fontId="48" fillId="3" borderId="15" xfId="2" applyFont="1" applyFill="1" applyBorder="1" applyAlignment="1" applyProtection="1">
      <alignment horizontal="left" vertical="top" wrapText="1"/>
    </xf>
    <xf numFmtId="0" fontId="53" fillId="3" borderId="73" xfId="0" applyFont="1" applyFill="1" applyBorder="1" applyAlignment="1" applyProtection="1">
      <alignment horizontal="left" vertical="center" wrapText="1"/>
    </xf>
    <xf numFmtId="0" fontId="53" fillId="3" borderId="74" xfId="0" applyFont="1" applyFill="1" applyBorder="1" applyAlignment="1" applyProtection="1">
      <alignment horizontal="left" vertical="center" wrapText="1"/>
    </xf>
    <xf numFmtId="0" fontId="54" fillId="3" borderId="66" xfId="0" applyFont="1" applyFill="1" applyBorder="1" applyAlignment="1" applyProtection="1">
      <alignment horizontal="justify" vertical="center" wrapText="1"/>
    </xf>
    <xf numFmtId="0" fontId="54" fillId="3" borderId="67" xfId="0" applyFont="1" applyFill="1" applyBorder="1" applyAlignment="1" applyProtection="1">
      <alignment horizontal="justify" vertical="center" wrapText="1"/>
    </xf>
    <xf numFmtId="0" fontId="49" fillId="14" borderId="48" xfId="2" applyFont="1" applyFill="1" applyBorder="1" applyAlignment="1" applyProtection="1">
      <alignment horizontal="center" vertical="center" wrapText="1"/>
    </xf>
    <xf numFmtId="0" fontId="49" fillId="14" borderId="49" xfId="2" applyFont="1" applyFill="1" applyBorder="1" applyAlignment="1" applyProtection="1">
      <alignment horizontal="center" vertical="center" wrapText="1"/>
    </xf>
    <xf numFmtId="0" fontId="49" fillId="14" borderId="50" xfId="2" applyFont="1" applyFill="1" applyBorder="1" applyAlignment="1" applyProtection="1">
      <alignment horizontal="center" vertical="center" wrapText="1"/>
    </xf>
    <xf numFmtId="0" fontId="48" fillId="0" borderId="14" xfId="2" quotePrefix="1" applyFont="1" applyBorder="1" applyAlignment="1" applyProtection="1">
      <alignment horizontal="left" vertical="center" wrapText="1"/>
    </xf>
    <xf numFmtId="0" fontId="48" fillId="0" borderId="0" xfId="2" quotePrefix="1" applyFont="1" applyBorder="1" applyAlignment="1" applyProtection="1">
      <alignment horizontal="left" vertical="center" wrapText="1"/>
    </xf>
    <xf numFmtId="0" fontId="48" fillId="0" borderId="15" xfId="2" quotePrefix="1" applyFont="1" applyBorder="1" applyAlignment="1" applyProtection="1">
      <alignment horizontal="left" vertical="center" wrapText="1"/>
    </xf>
    <xf numFmtId="0" fontId="48" fillId="0" borderId="68" xfId="2" quotePrefix="1" applyFont="1" applyBorder="1" applyAlignment="1" applyProtection="1">
      <alignment horizontal="left" vertical="center" wrapText="1"/>
    </xf>
    <xf numFmtId="0" fontId="48" fillId="0" borderId="69" xfId="2" quotePrefix="1" applyFont="1" applyBorder="1" applyAlignment="1" applyProtection="1">
      <alignment horizontal="left" vertical="center" wrapText="1"/>
    </xf>
    <xf numFmtId="0" fontId="48" fillId="0" borderId="70" xfId="2" quotePrefix="1" applyFont="1" applyBorder="1" applyAlignment="1" applyProtection="1">
      <alignment horizontal="left" vertical="center" wrapText="1"/>
    </xf>
    <xf numFmtId="0" fontId="50" fillId="3" borderId="51" xfId="2" quotePrefix="1" applyFont="1" applyFill="1" applyBorder="1" applyAlignment="1" applyProtection="1">
      <alignment horizontal="left" vertical="top" wrapText="1"/>
    </xf>
    <xf numFmtId="0" fontId="51" fillId="3" borderId="52" xfId="2" quotePrefix="1" applyFont="1" applyFill="1" applyBorder="1" applyAlignment="1" applyProtection="1">
      <alignment horizontal="left" vertical="top" wrapText="1"/>
    </xf>
    <xf numFmtId="0" fontId="51" fillId="3" borderId="53" xfId="2" quotePrefix="1" applyFont="1" applyFill="1" applyBorder="1" applyAlignment="1" applyProtection="1">
      <alignment horizontal="left" vertical="top" wrapText="1"/>
    </xf>
    <xf numFmtId="0" fontId="48" fillId="0" borderId="14" xfId="2" quotePrefix="1" applyFont="1" applyBorder="1" applyAlignment="1" applyProtection="1">
      <alignment horizontal="left" vertical="top" wrapText="1"/>
    </xf>
    <xf numFmtId="0" fontId="48" fillId="0" borderId="0" xfId="2" quotePrefix="1" applyFont="1" applyBorder="1" applyAlignment="1" applyProtection="1">
      <alignment horizontal="left" vertical="top" wrapText="1"/>
    </xf>
    <xf numFmtId="0" fontId="48" fillId="0" borderId="15" xfId="2" quotePrefix="1" applyFont="1" applyBorder="1" applyAlignment="1" applyProtection="1">
      <alignment horizontal="left" vertical="top" wrapText="1"/>
    </xf>
    <xf numFmtId="0" fontId="53" fillId="14" borderId="54" xfId="3" applyFont="1" applyFill="1" applyBorder="1" applyAlignment="1" applyProtection="1">
      <alignment horizontal="center" vertical="center" wrapText="1"/>
    </xf>
    <xf numFmtId="0" fontId="53" fillId="14" borderId="55" xfId="3" applyFont="1" applyFill="1" applyBorder="1" applyAlignment="1" applyProtection="1">
      <alignment horizontal="center" vertical="center" wrapText="1"/>
    </xf>
    <xf numFmtId="0" fontId="53" fillId="14" borderId="56" xfId="2" applyFont="1" applyFill="1" applyBorder="1" applyAlignment="1" applyProtection="1">
      <alignment horizontal="center" vertical="center"/>
    </xf>
    <xf numFmtId="0" fontId="53" fillId="14" borderId="57" xfId="2" applyFont="1" applyFill="1" applyBorder="1" applyAlignment="1" applyProtection="1">
      <alignment horizontal="center" vertical="center"/>
    </xf>
    <xf numFmtId="0" fontId="2" fillId="3" borderId="68" xfId="2" quotePrefix="1" applyFont="1" applyFill="1" applyBorder="1" applyAlignment="1" applyProtection="1">
      <alignment horizontal="justify" vertical="center" wrapText="1"/>
    </xf>
    <xf numFmtId="0" fontId="2" fillId="3" borderId="69" xfId="2" quotePrefix="1" applyFont="1" applyFill="1" applyBorder="1" applyAlignment="1" applyProtection="1">
      <alignment horizontal="justify" vertical="center" wrapText="1"/>
    </xf>
    <xf numFmtId="0" fontId="2" fillId="3" borderId="70" xfId="2" quotePrefix="1" applyFont="1" applyFill="1" applyBorder="1" applyAlignment="1" applyProtection="1">
      <alignment horizontal="justify"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57" fillId="0" borderId="80" xfId="0" applyFont="1" applyBorder="1" applyAlignment="1" applyProtection="1">
      <alignment horizontal="center" vertical="center" wrapText="1"/>
      <protection locked="0"/>
    </xf>
    <xf numFmtId="0" fontId="57" fillId="0" borderId="34" xfId="0" applyFont="1" applyBorder="1" applyAlignment="1" applyProtection="1">
      <alignment horizontal="center" vertical="center" wrapText="1"/>
      <protection locked="0"/>
    </xf>
    <xf numFmtId="0" fontId="57" fillId="0" borderId="80" xfId="0" applyFont="1" applyBorder="1" applyAlignment="1" applyProtection="1">
      <alignment horizontal="center" vertical="center"/>
      <protection locked="0"/>
    </xf>
    <xf numFmtId="0" fontId="57" fillId="0" borderId="34" xfId="0" applyFont="1" applyBorder="1" applyAlignment="1" applyProtection="1">
      <alignment horizontal="center" vertical="center"/>
      <protection locked="0"/>
    </xf>
    <xf numFmtId="0" fontId="58" fillId="0" borderId="80" xfId="0" applyFont="1" applyFill="1" applyBorder="1" applyAlignment="1" applyProtection="1">
      <alignment horizontal="center" vertical="center" wrapText="1"/>
      <protection hidden="1"/>
    </xf>
    <xf numFmtId="0" fontId="58" fillId="0" borderId="34" xfId="0" applyFont="1" applyFill="1" applyBorder="1" applyAlignment="1" applyProtection="1">
      <alignment horizontal="center" vertical="center" wrapText="1"/>
      <protection hidden="1"/>
    </xf>
    <xf numFmtId="9" fontId="57" fillId="0" borderId="80" xfId="0" applyNumberFormat="1" applyFont="1" applyBorder="1" applyAlignment="1" applyProtection="1">
      <alignment horizontal="center" vertical="center" wrapText="1"/>
      <protection hidden="1"/>
    </xf>
    <xf numFmtId="9" fontId="57" fillId="0" borderId="34" xfId="0" applyNumberFormat="1" applyFont="1" applyBorder="1" applyAlignment="1" applyProtection="1">
      <alignment horizontal="center" vertical="center" wrapText="1"/>
      <protection hidden="1"/>
    </xf>
    <xf numFmtId="9" fontId="57" fillId="0" borderId="80" xfId="0" applyNumberFormat="1" applyFont="1" applyBorder="1" applyAlignment="1" applyProtection="1">
      <alignment horizontal="center" vertical="center" wrapText="1"/>
      <protection locked="0"/>
    </xf>
    <xf numFmtId="9" fontId="57" fillId="0" borderId="34" xfId="0" applyNumberFormat="1" applyFont="1" applyBorder="1" applyAlignment="1" applyProtection="1">
      <alignment horizontal="center" vertical="center" wrapText="1"/>
      <protection locked="0"/>
    </xf>
    <xf numFmtId="0" fontId="58" fillId="0" borderId="80" xfId="0" applyFont="1" applyBorder="1" applyAlignment="1" applyProtection="1">
      <alignment horizontal="center" vertical="center"/>
      <protection hidden="1"/>
    </xf>
    <xf numFmtId="0" fontId="58" fillId="0" borderId="34" xfId="0" applyFont="1" applyBorder="1" applyAlignment="1" applyProtection="1">
      <alignment horizontal="center" vertical="center"/>
      <protection hidden="1"/>
    </xf>
    <xf numFmtId="0" fontId="57" fillId="0" borderId="80" xfId="0" applyFont="1" applyBorder="1" applyAlignment="1" applyProtection="1">
      <alignment horizontal="center" vertical="center"/>
    </xf>
    <xf numFmtId="0" fontId="57" fillId="0" borderId="34" xfId="0" applyFont="1" applyBorder="1" applyAlignment="1" applyProtection="1">
      <alignment horizontal="center" vertical="center"/>
    </xf>
    <xf numFmtId="0" fontId="57" fillId="0" borderId="80" xfId="0" applyFont="1" applyBorder="1" applyAlignment="1" applyProtection="1">
      <alignment horizontal="center" vertical="center"/>
      <protection hidden="1"/>
    </xf>
    <xf numFmtId="0" fontId="57" fillId="0" borderId="34" xfId="0" applyFont="1" applyBorder="1" applyAlignment="1" applyProtection="1">
      <alignment horizontal="center" vertical="center"/>
      <protection hidden="1"/>
    </xf>
    <xf numFmtId="0" fontId="57" fillId="0" borderId="80" xfId="0" applyFont="1" applyBorder="1" applyAlignment="1" applyProtection="1">
      <alignment horizontal="center" vertical="center" textRotation="90"/>
      <protection locked="0"/>
    </xf>
    <xf numFmtId="0" fontId="57" fillId="0" borderId="34" xfId="0" applyFont="1" applyBorder="1" applyAlignment="1" applyProtection="1">
      <alignment horizontal="center" vertical="center" textRotation="90"/>
      <protection locked="0"/>
    </xf>
    <xf numFmtId="9" fontId="57" fillId="0" borderId="80" xfId="0" applyNumberFormat="1" applyFont="1" applyBorder="1" applyAlignment="1" applyProtection="1">
      <alignment horizontal="center" vertical="center"/>
      <protection hidden="1"/>
    </xf>
    <xf numFmtId="9" fontId="57" fillId="0" borderId="34" xfId="0" applyNumberFormat="1" applyFont="1" applyBorder="1" applyAlignment="1" applyProtection="1">
      <alignment horizontal="center" vertical="center"/>
      <protection hidden="1"/>
    </xf>
    <xf numFmtId="0" fontId="58" fillId="0" borderId="80" xfId="0" applyFont="1" applyFill="1" applyBorder="1" applyAlignment="1" applyProtection="1">
      <alignment horizontal="center" vertical="center" textRotation="90" wrapText="1"/>
      <protection hidden="1"/>
    </xf>
    <xf numFmtId="0" fontId="58" fillId="0" borderId="34" xfId="0" applyFont="1" applyFill="1" applyBorder="1" applyAlignment="1" applyProtection="1">
      <alignment horizontal="center" vertical="center" textRotation="90" wrapText="1"/>
      <protection hidden="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Fill="1" applyBorder="1" applyAlignment="1" applyProtection="1">
      <alignment horizontal="center" vertical="top" wrapText="1"/>
      <protection hidden="1"/>
    </xf>
    <xf numFmtId="0" fontId="4" fillId="0" borderId="8" xfId="0" applyFont="1" applyFill="1" applyBorder="1" applyAlignment="1" applyProtection="1">
      <alignment horizontal="center" vertical="top" wrapText="1"/>
      <protection hidden="1"/>
    </xf>
    <xf numFmtId="0" fontId="4" fillId="0" borderId="5" xfId="0" applyFont="1" applyFill="1" applyBorder="1" applyAlignment="1" applyProtection="1">
      <alignment horizontal="center" vertical="top" wrapText="1"/>
      <protection hidden="1"/>
    </xf>
    <xf numFmtId="9" fontId="1" fillId="0" borderId="29" xfId="0" applyNumberFormat="1" applyFont="1" applyBorder="1" applyAlignment="1" applyProtection="1">
      <alignment horizontal="center" vertical="top" wrapText="1"/>
      <protection hidden="1"/>
    </xf>
    <xf numFmtId="0" fontId="25" fillId="2" borderId="28" xfId="0" applyFont="1" applyFill="1" applyBorder="1" applyAlignment="1">
      <alignment horizontal="center" vertical="center"/>
    </xf>
    <xf numFmtId="0" fontId="25" fillId="2" borderId="29" xfId="0" applyFont="1" applyFill="1" applyBorder="1" applyAlignment="1">
      <alignment horizontal="center" vertical="center"/>
    </xf>
    <xf numFmtId="0" fontId="25" fillId="2" borderId="30"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31" xfId="0" applyFont="1" applyFill="1" applyBorder="1" applyAlignment="1">
      <alignment horizontal="center" vertical="center"/>
    </xf>
    <xf numFmtId="0" fontId="25" fillId="2" borderId="32" xfId="0" applyFont="1" applyFill="1" applyBorder="1" applyAlignment="1">
      <alignment horizontal="center" vertical="center"/>
    </xf>
    <xf numFmtId="0" fontId="58" fillId="2" borderId="6" xfId="0" applyFont="1" applyFill="1" applyBorder="1" applyAlignment="1">
      <alignment horizontal="center" vertical="center"/>
    </xf>
    <xf numFmtId="0" fontId="58" fillId="2" borderId="10" xfId="0" applyFont="1" applyFill="1" applyBorder="1" applyAlignment="1">
      <alignment horizontal="center" vertical="center"/>
    </xf>
    <xf numFmtId="0" fontId="58" fillId="2" borderId="7" xfId="0" applyFont="1" applyFill="1" applyBorder="1" applyAlignment="1">
      <alignment horizontal="center" vertical="center"/>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58" fillId="2" borderId="2" xfId="0" applyFont="1" applyFill="1" applyBorder="1" applyAlignment="1">
      <alignment horizontal="center" vertical="center" wrapText="1"/>
    </xf>
    <xf numFmtId="0" fontId="58" fillId="2" borderId="4" xfId="0" applyFont="1" applyFill="1" applyBorder="1" applyAlignment="1">
      <alignment horizontal="center" vertical="center" wrapText="1"/>
    </xf>
    <xf numFmtId="0" fontId="58" fillId="2" borderId="9" xfId="0" applyFont="1" applyFill="1" applyBorder="1" applyAlignment="1">
      <alignment horizontal="center" vertical="center" wrapText="1"/>
    </xf>
    <xf numFmtId="0" fontId="58" fillId="2" borderId="3" xfId="0" applyFont="1" applyFill="1" applyBorder="1" applyAlignment="1">
      <alignment horizontal="center" vertical="center"/>
    </xf>
    <xf numFmtId="0" fontId="58" fillId="2" borderId="9" xfId="0" applyFont="1" applyFill="1" applyBorder="1" applyAlignment="1">
      <alignment horizontal="center" vertical="center"/>
    </xf>
    <xf numFmtId="0" fontId="58" fillId="2" borderId="2" xfId="0" applyFont="1" applyFill="1" applyBorder="1" applyAlignment="1">
      <alignment horizontal="center" vertical="center"/>
    </xf>
    <xf numFmtId="0" fontId="58" fillId="2" borderId="5" xfId="0" applyFont="1" applyFill="1" applyBorder="1" applyAlignment="1">
      <alignment horizontal="center" vertical="center" wrapText="1"/>
    </xf>
    <xf numFmtId="14" fontId="57" fillId="0" borderId="80" xfId="0" applyNumberFormat="1" applyFont="1" applyBorder="1" applyAlignment="1" applyProtection="1">
      <alignment horizontal="center" vertical="center" wrapText="1"/>
      <protection locked="0"/>
    </xf>
    <xf numFmtId="14" fontId="57" fillId="0" borderId="34" xfId="0" applyNumberFormat="1" applyFont="1" applyBorder="1" applyAlignment="1" applyProtection="1">
      <alignment horizontal="center" vertical="center" wrapText="1"/>
      <protection locked="0"/>
    </xf>
    <xf numFmtId="0" fontId="57" fillId="3" borderId="33" xfId="0" applyFont="1" applyFill="1" applyBorder="1" applyAlignment="1" applyProtection="1">
      <alignment horizontal="center" vertical="center" wrapText="1"/>
      <protection locked="0"/>
    </xf>
    <xf numFmtId="0" fontId="1" fillId="0" borderId="4" xfId="0" applyFont="1" applyBorder="1" applyAlignment="1" applyProtection="1">
      <alignment horizontal="center" vertical="top"/>
    </xf>
    <xf numFmtId="0" fontId="1" fillId="0" borderId="8" xfId="0" applyFont="1" applyBorder="1" applyAlignment="1" applyProtection="1">
      <alignment horizontal="center" vertical="top"/>
    </xf>
    <xf numFmtId="0" fontId="1" fillId="0" borderId="5" xfId="0" applyFont="1" applyBorder="1" applyAlignment="1" applyProtection="1">
      <alignment horizontal="center" vertical="top"/>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58" fillId="0" borderId="80" xfId="0" applyFont="1" applyBorder="1" applyAlignment="1" applyProtection="1">
      <alignment horizontal="center" vertical="center" textRotation="90"/>
      <protection hidden="1"/>
    </xf>
    <xf numFmtId="0" fontId="58" fillId="0" borderId="34" xfId="0" applyFont="1" applyBorder="1" applyAlignment="1" applyProtection="1">
      <alignment horizontal="center" vertical="center" textRotation="90"/>
      <protection hidden="1"/>
    </xf>
    <xf numFmtId="0" fontId="57" fillId="0" borderId="80" xfId="0" applyFont="1" applyBorder="1" applyAlignment="1" applyProtection="1">
      <alignment horizontal="center" vertical="center" wrapText="1"/>
    </xf>
    <xf numFmtId="0" fontId="57" fillId="0" borderId="34" xfId="0" applyFont="1" applyBorder="1" applyAlignment="1" applyProtection="1">
      <alignment horizontal="center" vertical="center" wrapText="1"/>
    </xf>
    <xf numFmtId="9" fontId="57" fillId="0" borderId="29" xfId="0" applyNumberFormat="1" applyFont="1" applyBorder="1" applyAlignment="1" applyProtection="1">
      <alignment horizontal="center" vertical="top" wrapText="1"/>
      <protection hidden="1"/>
    </xf>
    <xf numFmtId="9" fontId="57" fillId="0" borderId="8" xfId="0" applyNumberFormat="1" applyFont="1" applyBorder="1" applyAlignment="1" applyProtection="1">
      <alignment horizontal="center" vertical="top" wrapText="1"/>
      <protection hidden="1"/>
    </xf>
    <xf numFmtId="9" fontId="57" fillId="0" borderId="5" xfId="0" applyNumberFormat="1" applyFont="1" applyBorder="1" applyAlignment="1" applyProtection="1">
      <alignment horizontal="center" vertical="top" wrapText="1"/>
      <protection hidden="1"/>
    </xf>
    <xf numFmtId="9" fontId="57" fillId="0" borderId="31" xfId="0" applyNumberFormat="1" applyFont="1" applyBorder="1" applyAlignment="1" applyProtection="1">
      <alignment horizontal="center" vertical="top" wrapText="1"/>
      <protection hidden="1"/>
    </xf>
    <xf numFmtId="9" fontId="57" fillId="16" borderId="29" xfId="0" applyNumberFormat="1" applyFont="1" applyFill="1" applyBorder="1" applyAlignment="1" applyProtection="1">
      <alignment horizontal="center" vertical="top" wrapText="1"/>
      <protection hidden="1"/>
    </xf>
    <xf numFmtId="9" fontId="57" fillId="16" borderId="8" xfId="0" applyNumberFormat="1" applyFont="1" applyFill="1" applyBorder="1" applyAlignment="1" applyProtection="1">
      <alignment horizontal="center" vertical="top" wrapText="1"/>
      <protection hidden="1"/>
    </xf>
    <xf numFmtId="9" fontId="57" fillId="16" borderId="5" xfId="0" applyNumberFormat="1" applyFont="1" applyFill="1" applyBorder="1" applyAlignment="1" applyProtection="1">
      <alignment horizontal="center" vertical="top" wrapText="1"/>
      <protection hidden="1"/>
    </xf>
    <xf numFmtId="0" fontId="57" fillId="0" borderId="33" xfId="0" applyFont="1" applyBorder="1" applyAlignment="1" applyProtection="1">
      <alignment horizontal="center" vertical="center" wrapText="1"/>
      <protection locked="0"/>
    </xf>
    <xf numFmtId="0" fontId="57" fillId="3" borderId="80" xfId="0" applyFont="1" applyFill="1" applyBorder="1" applyAlignment="1" applyProtection="1">
      <alignment horizontal="center" vertical="center" wrapText="1"/>
      <protection locked="0"/>
    </xf>
    <xf numFmtId="0" fontId="57" fillId="3" borderId="34" xfId="0" applyFont="1" applyFill="1" applyBorder="1" applyAlignment="1" applyProtection="1">
      <alignment horizontal="center" vertical="center" wrapText="1"/>
      <protection locked="0"/>
    </xf>
    <xf numFmtId="14" fontId="57" fillId="0" borderId="80" xfId="0" applyNumberFormat="1" applyFont="1" applyBorder="1" applyAlignment="1" applyProtection="1">
      <alignment horizontal="center" vertical="center"/>
      <protection locked="0"/>
    </xf>
    <xf numFmtId="14" fontId="57" fillId="0" borderId="34" xfId="0" applyNumberFormat="1" applyFont="1" applyBorder="1" applyAlignment="1" applyProtection="1">
      <alignment horizontal="center" vertical="center"/>
      <protection locked="0"/>
    </xf>
    <xf numFmtId="0" fontId="58" fillId="2" borderId="4" xfId="0" applyFont="1" applyFill="1" applyBorder="1" applyAlignment="1">
      <alignment horizontal="center" vertical="center" textRotation="90" wrapText="1"/>
    </xf>
    <xf numFmtId="0" fontId="58" fillId="2" borderId="5" xfId="0" applyFont="1" applyFill="1" applyBorder="1" applyAlignment="1">
      <alignment horizontal="center" vertical="center" textRotation="90" wrapText="1"/>
    </xf>
    <xf numFmtId="0" fontId="58" fillId="2" borderId="2" xfId="0" applyFont="1" applyFill="1" applyBorder="1" applyAlignment="1">
      <alignment horizontal="center" vertical="center" textRotation="90" wrapText="1"/>
    </xf>
    <xf numFmtId="0" fontId="58" fillId="2" borderId="4" xfId="0" applyFont="1" applyFill="1" applyBorder="1" applyAlignment="1">
      <alignment horizontal="center" vertical="center" textRotation="90"/>
    </xf>
    <xf numFmtId="0" fontId="58" fillId="2" borderId="5" xfId="0" applyFont="1" applyFill="1" applyBorder="1" applyAlignment="1">
      <alignment horizontal="center" vertical="center" textRotation="90"/>
    </xf>
    <xf numFmtId="0" fontId="58" fillId="2" borderId="5" xfId="0" applyFont="1" applyFill="1" applyBorder="1" applyAlignment="1">
      <alignment horizontal="center" vertical="center"/>
    </xf>
    <xf numFmtId="0" fontId="57" fillId="3" borderId="6" xfId="0" applyFont="1" applyFill="1" applyBorder="1" applyAlignment="1" applyProtection="1">
      <alignment horizontal="left" vertical="center" wrapText="1"/>
      <protection locked="0"/>
    </xf>
    <xf numFmtId="0" fontId="57" fillId="3" borderId="10" xfId="0" applyFont="1" applyFill="1" applyBorder="1" applyAlignment="1" applyProtection="1">
      <alignment horizontal="left" vertical="center" wrapText="1"/>
      <protection locked="0"/>
    </xf>
    <xf numFmtId="0" fontId="57" fillId="3" borderId="7" xfId="0" applyFont="1" applyFill="1" applyBorder="1" applyAlignment="1" applyProtection="1">
      <alignment horizontal="left" vertical="center" wrapText="1"/>
      <protection locked="0"/>
    </xf>
    <xf numFmtId="0" fontId="57" fillId="3" borderId="6" xfId="0" applyFont="1" applyFill="1" applyBorder="1" applyAlignment="1" applyProtection="1">
      <alignment horizontal="left" vertical="center"/>
      <protection locked="0"/>
    </xf>
    <xf numFmtId="0" fontId="57" fillId="3" borderId="10" xfId="0" applyFont="1" applyFill="1" applyBorder="1" applyAlignment="1" applyProtection="1">
      <alignment horizontal="left" vertical="center"/>
      <protection locked="0"/>
    </xf>
    <xf numFmtId="0" fontId="57" fillId="3" borderId="7" xfId="0" applyFont="1" applyFill="1" applyBorder="1" applyAlignment="1" applyProtection="1">
      <alignment horizontal="left" vertical="center"/>
      <protection locked="0"/>
    </xf>
    <xf numFmtId="0" fontId="59" fillId="3" borderId="33" xfId="0" applyFont="1" applyFill="1" applyBorder="1" applyAlignment="1" applyProtection="1">
      <alignment horizontal="center" vertical="center" wrapText="1"/>
      <protection locked="0"/>
    </xf>
    <xf numFmtId="0" fontId="59" fillId="0" borderId="80" xfId="0" applyFont="1" applyBorder="1" applyAlignment="1" applyProtection="1">
      <alignment horizontal="center" vertical="center" wrapText="1"/>
      <protection locked="0"/>
    </xf>
    <xf numFmtId="0" fontId="59" fillId="0" borderId="34" xfId="0" applyFont="1" applyBorder="1" applyAlignment="1" applyProtection="1">
      <alignment horizontal="center" vertical="center" wrapText="1"/>
      <protection locked="0"/>
    </xf>
    <xf numFmtId="0" fontId="57" fillId="3" borderId="0" xfId="0" applyFont="1" applyFill="1" applyBorder="1" applyAlignment="1">
      <alignment horizontal="center" vertical="center"/>
    </xf>
    <xf numFmtId="0" fontId="58" fillId="2" borderId="8" xfId="0" applyFont="1" applyFill="1" applyBorder="1" applyAlignment="1">
      <alignment horizontal="center" vertical="center" wrapText="1"/>
    </xf>
    <xf numFmtId="0" fontId="18" fillId="10" borderId="0" xfId="0" applyFont="1" applyFill="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21" fillId="12" borderId="20" xfId="0" applyFont="1" applyFill="1" applyBorder="1" applyAlignment="1">
      <alignment horizontal="center" vertical="center" wrapText="1" readingOrder="1"/>
    </xf>
    <xf numFmtId="0" fontId="21" fillId="12" borderId="21" xfId="0" applyFont="1" applyFill="1" applyBorder="1" applyAlignment="1">
      <alignment horizontal="center" vertical="center" wrapText="1" readingOrder="1"/>
    </xf>
    <xf numFmtId="0" fontId="21" fillId="12" borderId="22" xfId="0" applyFont="1" applyFill="1" applyBorder="1" applyAlignment="1">
      <alignment horizontal="center" vertical="center" wrapText="1" readingOrder="1"/>
    </xf>
    <xf numFmtId="0" fontId="21" fillId="12" borderId="23" xfId="0" applyFont="1" applyFill="1" applyBorder="1" applyAlignment="1">
      <alignment horizontal="center" vertical="center" wrapText="1" readingOrder="1"/>
    </xf>
    <xf numFmtId="0" fontId="21" fillId="12" borderId="0" xfId="0" applyFont="1" applyFill="1" applyBorder="1" applyAlignment="1">
      <alignment horizontal="center" vertical="center" wrapText="1" readingOrder="1"/>
    </xf>
    <xf numFmtId="0" fontId="21" fillId="12" borderId="24" xfId="0" applyFont="1" applyFill="1" applyBorder="1" applyAlignment="1">
      <alignment horizontal="center" vertical="center" wrapText="1" readingOrder="1"/>
    </xf>
    <xf numFmtId="0" fontId="21" fillId="12" borderId="25" xfId="0" applyFont="1" applyFill="1" applyBorder="1" applyAlignment="1">
      <alignment horizontal="center" vertical="center" wrapText="1" readingOrder="1"/>
    </xf>
    <xf numFmtId="0" fontId="21" fillId="12" borderId="26" xfId="0" applyFont="1" applyFill="1" applyBorder="1" applyAlignment="1">
      <alignment horizontal="center" vertical="center" wrapText="1" readingOrder="1"/>
    </xf>
    <xf numFmtId="0" fontId="21" fillId="12" borderId="27" xfId="0" applyFont="1" applyFill="1" applyBorder="1" applyAlignment="1">
      <alignment horizontal="center" vertical="center" wrapText="1" readingOrder="1"/>
    </xf>
    <xf numFmtId="0" fontId="21" fillId="11" borderId="20" xfId="0" applyFont="1" applyFill="1" applyBorder="1" applyAlignment="1">
      <alignment horizontal="center" vertical="center" wrapText="1" readingOrder="1"/>
    </xf>
    <xf numFmtId="0" fontId="21" fillId="11" borderId="21" xfId="0" applyFont="1" applyFill="1" applyBorder="1" applyAlignment="1">
      <alignment horizontal="center" vertical="center" wrapText="1" readingOrder="1"/>
    </xf>
    <xf numFmtId="0" fontId="21" fillId="11" borderId="22" xfId="0" applyFont="1" applyFill="1" applyBorder="1" applyAlignment="1">
      <alignment horizontal="center" vertical="center" wrapText="1" readingOrder="1"/>
    </xf>
    <xf numFmtId="0" fontId="21" fillId="11" borderId="23" xfId="0" applyFont="1" applyFill="1" applyBorder="1" applyAlignment="1">
      <alignment horizontal="center" vertical="center" wrapText="1" readingOrder="1"/>
    </xf>
    <xf numFmtId="0" fontId="21" fillId="11" borderId="0" xfId="0" applyFont="1" applyFill="1" applyBorder="1" applyAlignment="1">
      <alignment horizontal="center" vertical="center" wrapText="1" readingOrder="1"/>
    </xf>
    <xf numFmtId="0" fontId="21" fillId="11" borderId="24" xfId="0" applyFont="1" applyFill="1" applyBorder="1" applyAlignment="1">
      <alignment horizontal="center" vertical="center" wrapText="1" readingOrder="1"/>
    </xf>
    <xf numFmtId="0" fontId="21" fillId="11" borderId="25" xfId="0" applyFont="1" applyFill="1" applyBorder="1" applyAlignment="1">
      <alignment horizontal="center" vertical="center" wrapText="1" readingOrder="1"/>
    </xf>
    <xf numFmtId="0" fontId="21" fillId="11" borderId="26" xfId="0" applyFont="1" applyFill="1" applyBorder="1" applyAlignment="1">
      <alignment horizontal="center" vertical="center" wrapText="1" readingOrder="1"/>
    </xf>
    <xf numFmtId="0" fontId="21" fillId="11" borderId="27" xfId="0" applyFont="1" applyFill="1" applyBorder="1" applyAlignment="1">
      <alignment horizontal="center" vertical="center" wrapText="1" readingOrder="1"/>
    </xf>
    <xf numFmtId="0" fontId="21" fillId="13" borderId="20" xfId="0" applyFont="1" applyFill="1" applyBorder="1" applyAlignment="1">
      <alignment horizontal="center" vertical="center" wrapText="1" readingOrder="1"/>
    </xf>
    <xf numFmtId="0" fontId="21" fillId="13" borderId="21" xfId="0" applyFont="1" applyFill="1" applyBorder="1" applyAlignment="1">
      <alignment horizontal="center" vertical="center" wrapText="1" readingOrder="1"/>
    </xf>
    <xf numFmtId="0" fontId="21" fillId="13" borderId="22" xfId="0" applyFont="1" applyFill="1" applyBorder="1" applyAlignment="1">
      <alignment horizontal="center" vertical="center" wrapText="1" readingOrder="1"/>
    </xf>
    <xf numFmtId="0" fontId="21" fillId="13" borderId="23" xfId="0" applyFont="1" applyFill="1" applyBorder="1" applyAlignment="1">
      <alignment horizontal="center" vertical="center" wrapText="1" readingOrder="1"/>
    </xf>
    <xf numFmtId="0" fontId="21" fillId="13" borderId="0" xfId="0" applyFont="1" applyFill="1" applyBorder="1" applyAlignment="1">
      <alignment horizontal="center" vertical="center" wrapText="1" readingOrder="1"/>
    </xf>
    <xf numFmtId="0" fontId="21" fillId="13" borderId="24" xfId="0" applyFont="1" applyFill="1" applyBorder="1" applyAlignment="1">
      <alignment horizontal="center" vertical="center" wrapText="1" readingOrder="1"/>
    </xf>
    <xf numFmtId="0" fontId="21" fillId="13" borderId="25" xfId="0" applyFont="1" applyFill="1" applyBorder="1" applyAlignment="1">
      <alignment horizontal="center" vertical="center" wrapText="1" readingOrder="1"/>
    </xf>
    <xf numFmtId="0" fontId="21" fillId="13" borderId="26" xfId="0" applyFont="1" applyFill="1" applyBorder="1" applyAlignment="1">
      <alignment horizontal="center" vertical="center" wrapText="1" readingOrder="1"/>
    </xf>
    <xf numFmtId="0" fontId="21" fillId="13" borderId="27" xfId="0" applyFont="1" applyFill="1" applyBorder="1" applyAlignment="1">
      <alignment horizontal="center" vertical="center" wrapText="1" readingOrder="1"/>
    </xf>
    <xf numFmtId="0" fontId="21" fillId="5" borderId="20" xfId="0" applyFont="1" applyFill="1" applyBorder="1" applyAlignment="1">
      <alignment horizontal="center" vertical="center" wrapText="1" readingOrder="1"/>
    </xf>
    <xf numFmtId="0" fontId="21" fillId="5" borderId="21" xfId="0" applyFont="1" applyFill="1" applyBorder="1" applyAlignment="1">
      <alignment horizontal="center" vertical="center" wrapText="1" readingOrder="1"/>
    </xf>
    <xf numFmtId="0" fontId="21" fillId="5" borderId="22" xfId="0" applyFont="1" applyFill="1" applyBorder="1" applyAlignment="1">
      <alignment horizontal="center" vertical="center" wrapText="1" readingOrder="1"/>
    </xf>
    <xf numFmtId="0" fontId="21" fillId="5" borderId="23" xfId="0" applyFont="1" applyFill="1" applyBorder="1" applyAlignment="1">
      <alignment horizontal="center" vertical="center" wrapText="1" readingOrder="1"/>
    </xf>
    <xf numFmtId="0" fontId="21" fillId="5" borderId="0" xfId="0" applyFont="1" applyFill="1" applyBorder="1" applyAlignment="1">
      <alignment horizontal="center" vertical="center" wrapText="1" readingOrder="1"/>
    </xf>
    <xf numFmtId="0" fontId="21" fillId="5" borderId="24" xfId="0" applyFont="1" applyFill="1" applyBorder="1" applyAlignment="1">
      <alignment horizontal="center" vertical="center" wrapText="1" readingOrder="1"/>
    </xf>
    <xf numFmtId="0" fontId="21" fillId="5" borderId="25" xfId="0" applyFont="1" applyFill="1" applyBorder="1" applyAlignment="1">
      <alignment horizontal="center" vertical="center" wrapText="1" readingOrder="1"/>
    </xf>
    <xf numFmtId="0" fontId="21" fillId="5" borderId="26" xfId="0" applyFont="1" applyFill="1" applyBorder="1" applyAlignment="1">
      <alignment horizontal="center" vertical="center" wrapText="1" readingOrder="1"/>
    </xf>
    <xf numFmtId="0" fontId="21" fillId="5" borderId="27" xfId="0" applyFont="1" applyFill="1" applyBorder="1" applyAlignment="1">
      <alignment horizontal="center" vertical="center" wrapText="1" readingOrder="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7" xfId="0" applyFont="1" applyBorder="1" applyAlignment="1">
      <alignment horizontal="center" vertical="center"/>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18" fillId="10" borderId="0" xfId="0" applyFont="1" applyFill="1" applyAlignment="1">
      <alignment horizontal="center" vertical="center" wrapText="1" readingOrder="1"/>
    </xf>
    <xf numFmtId="0" fontId="17" fillId="0" borderId="0" xfId="0" applyFont="1" applyBorder="1" applyAlignment="1">
      <alignment horizontal="center" vertical="center"/>
    </xf>
    <xf numFmtId="0" fontId="17" fillId="0" borderId="19" xfId="0" applyFont="1" applyBorder="1" applyAlignment="1">
      <alignment horizontal="center" vertical="center" wrapText="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5" fillId="0" borderId="0" xfId="0" applyFont="1" applyAlignment="1">
      <alignment horizontal="center" vertical="center" wrapText="1"/>
    </xf>
    <xf numFmtId="0" fontId="41" fillId="11" borderId="20" xfId="0" applyFont="1" applyFill="1" applyBorder="1" applyAlignment="1">
      <alignment horizontal="center" vertical="center" wrapText="1" readingOrder="1"/>
    </xf>
    <xf numFmtId="0" fontId="41" fillId="11" borderId="21" xfId="0" applyFont="1" applyFill="1" applyBorder="1" applyAlignment="1">
      <alignment horizontal="center" vertical="center" wrapText="1" readingOrder="1"/>
    </xf>
    <xf numFmtId="0" fontId="41" fillId="11" borderId="22" xfId="0" applyFont="1" applyFill="1" applyBorder="1" applyAlignment="1">
      <alignment horizontal="center" vertical="center" wrapText="1" readingOrder="1"/>
    </xf>
    <xf numFmtId="0" fontId="41" fillId="11" borderId="23" xfId="0" applyFont="1" applyFill="1" applyBorder="1" applyAlignment="1">
      <alignment horizontal="center" vertical="center" wrapText="1" readingOrder="1"/>
    </xf>
    <xf numFmtId="0" fontId="41" fillId="11" borderId="0" xfId="0" applyFont="1" applyFill="1" applyBorder="1" applyAlignment="1">
      <alignment horizontal="center" vertical="center" wrapText="1" readingOrder="1"/>
    </xf>
    <xf numFmtId="0" fontId="41" fillId="11" borderId="24" xfId="0" applyFont="1" applyFill="1" applyBorder="1" applyAlignment="1">
      <alignment horizontal="center" vertical="center" wrapText="1" readingOrder="1"/>
    </xf>
    <xf numFmtId="0" fontId="41" fillId="11" borderId="25" xfId="0" applyFont="1" applyFill="1" applyBorder="1" applyAlignment="1">
      <alignment horizontal="center" vertical="center" wrapText="1" readingOrder="1"/>
    </xf>
    <xf numFmtId="0" fontId="41" fillId="11" borderId="26" xfId="0" applyFont="1" applyFill="1" applyBorder="1" applyAlignment="1">
      <alignment horizontal="center" vertical="center" wrapText="1" readingOrder="1"/>
    </xf>
    <xf numFmtId="0" fontId="41" fillId="11" borderId="27" xfId="0" applyFont="1" applyFill="1" applyBorder="1" applyAlignment="1">
      <alignment horizontal="center" vertical="center" wrapText="1" readingOrder="1"/>
    </xf>
    <xf numFmtId="0" fontId="42" fillId="0" borderId="12" xfId="0" applyFont="1" applyBorder="1" applyAlignment="1">
      <alignment horizontal="center" vertical="center" wrapText="1"/>
    </xf>
    <xf numFmtId="0" fontId="42" fillId="0" borderId="19" xfId="0" applyFont="1" applyBorder="1" applyAlignment="1">
      <alignment horizontal="center" vertical="center"/>
    </xf>
    <xf numFmtId="0" fontId="42" fillId="0" borderId="14" xfId="0" applyFont="1" applyBorder="1" applyAlignment="1">
      <alignment horizontal="center" vertical="center" wrapText="1"/>
    </xf>
    <xf numFmtId="0" fontId="42" fillId="0" borderId="0" xfId="0" applyFont="1" applyBorder="1" applyAlignment="1">
      <alignment horizontal="center" vertical="center"/>
    </xf>
    <xf numFmtId="0" fontId="42" fillId="0" borderId="14" xfId="0" applyFont="1" applyBorder="1" applyAlignment="1">
      <alignment horizontal="center" vertical="center"/>
    </xf>
    <xf numFmtId="0" fontId="42" fillId="0" borderId="0" xfId="0" applyFont="1" applyAlignment="1">
      <alignment horizontal="center" vertical="center"/>
    </xf>
    <xf numFmtId="0" fontId="42" fillId="0" borderId="16" xfId="0" applyFont="1" applyBorder="1" applyAlignment="1">
      <alignment horizontal="center" vertical="center"/>
    </xf>
    <xf numFmtId="0" fontId="42" fillId="0" borderId="18" xfId="0" applyFont="1" applyBorder="1" applyAlignment="1">
      <alignment horizontal="center" vertical="center"/>
    </xf>
    <xf numFmtId="0" fontId="41" fillId="12" borderId="20" xfId="0" applyFont="1" applyFill="1" applyBorder="1" applyAlignment="1">
      <alignment horizontal="center" vertical="center" wrapText="1" readingOrder="1"/>
    </xf>
    <xf numFmtId="0" fontId="41" fillId="12" borderId="21" xfId="0" applyFont="1" applyFill="1" applyBorder="1" applyAlignment="1">
      <alignment horizontal="center" vertical="center" wrapText="1" readingOrder="1"/>
    </xf>
    <xf numFmtId="0" fontId="41" fillId="12" borderId="22" xfId="0" applyFont="1" applyFill="1" applyBorder="1" applyAlignment="1">
      <alignment horizontal="center" vertical="center" wrapText="1" readingOrder="1"/>
    </xf>
    <xf numFmtId="0" fontId="41" fillId="12" borderId="23" xfId="0" applyFont="1" applyFill="1" applyBorder="1" applyAlignment="1">
      <alignment horizontal="center" vertical="center" wrapText="1" readingOrder="1"/>
    </xf>
    <xf numFmtId="0" fontId="41" fillId="12" borderId="0" xfId="0" applyFont="1" applyFill="1" applyBorder="1" applyAlignment="1">
      <alignment horizontal="center" vertical="center" wrapText="1" readingOrder="1"/>
    </xf>
    <xf numFmtId="0" fontId="41" fillId="12" borderId="24" xfId="0" applyFont="1" applyFill="1" applyBorder="1" applyAlignment="1">
      <alignment horizontal="center" vertical="center" wrapText="1" readingOrder="1"/>
    </xf>
    <xf numFmtId="0" fontId="41" fillId="12" borderId="25" xfId="0" applyFont="1" applyFill="1" applyBorder="1" applyAlignment="1">
      <alignment horizontal="center" vertical="center" wrapText="1" readingOrder="1"/>
    </xf>
    <xf numFmtId="0" fontId="41" fillId="12" borderId="26" xfId="0" applyFont="1" applyFill="1" applyBorder="1" applyAlignment="1">
      <alignment horizontal="center" vertical="center" wrapText="1" readingOrder="1"/>
    </xf>
    <xf numFmtId="0" fontId="41" fillId="12" borderId="27" xfId="0" applyFont="1" applyFill="1" applyBorder="1" applyAlignment="1">
      <alignment horizontal="center" vertical="center" wrapText="1" readingOrder="1"/>
    </xf>
    <xf numFmtId="0" fontId="40" fillId="0" borderId="0" xfId="0" applyFont="1" applyAlignment="1">
      <alignment horizontal="center" vertical="center" wrapText="1"/>
    </xf>
    <xf numFmtId="0" fontId="22" fillId="0" borderId="0" xfId="0" applyFont="1" applyAlignment="1">
      <alignment horizontal="center" vertical="center" wrapText="1"/>
    </xf>
    <xf numFmtId="0" fontId="42" fillId="0" borderId="13" xfId="0" applyFont="1" applyBorder="1" applyAlignment="1">
      <alignment horizontal="center" vertical="center"/>
    </xf>
    <xf numFmtId="0" fontId="42" fillId="0" borderId="15" xfId="0" applyFont="1" applyBorder="1" applyAlignment="1">
      <alignment horizontal="center" vertical="center"/>
    </xf>
    <xf numFmtId="0" fontId="42" fillId="0" borderId="17" xfId="0" applyFont="1" applyBorder="1" applyAlignment="1">
      <alignment horizontal="center" vertical="center"/>
    </xf>
    <xf numFmtId="0" fontId="41" fillId="5" borderId="20" xfId="0" applyFont="1" applyFill="1" applyBorder="1" applyAlignment="1">
      <alignment horizontal="center" vertical="center" wrapText="1" readingOrder="1"/>
    </xf>
    <xf numFmtId="0" fontId="41" fillId="5" borderId="21" xfId="0" applyFont="1" applyFill="1" applyBorder="1" applyAlignment="1">
      <alignment horizontal="center" vertical="center" wrapText="1" readingOrder="1"/>
    </xf>
    <xf numFmtId="0" fontId="41" fillId="5" borderId="22" xfId="0" applyFont="1" applyFill="1" applyBorder="1" applyAlignment="1">
      <alignment horizontal="center" vertical="center" wrapText="1" readingOrder="1"/>
    </xf>
    <xf numFmtId="0" fontId="41" fillId="5" borderId="23" xfId="0" applyFont="1" applyFill="1" applyBorder="1" applyAlignment="1">
      <alignment horizontal="center" vertical="center" wrapText="1" readingOrder="1"/>
    </xf>
    <xf numFmtId="0" fontId="41" fillId="5" borderId="0" xfId="0" applyFont="1" applyFill="1" applyBorder="1" applyAlignment="1">
      <alignment horizontal="center" vertical="center" wrapText="1" readingOrder="1"/>
    </xf>
    <xf numFmtId="0" fontId="41" fillId="5" borderId="24" xfId="0" applyFont="1" applyFill="1" applyBorder="1" applyAlignment="1">
      <alignment horizontal="center" vertical="center" wrapText="1" readingOrder="1"/>
    </xf>
    <xf numFmtId="0" fontId="41" fillId="5" borderId="25" xfId="0" applyFont="1" applyFill="1" applyBorder="1" applyAlignment="1">
      <alignment horizontal="center" vertical="center" wrapText="1" readingOrder="1"/>
    </xf>
    <xf numFmtId="0" fontId="41" fillId="5" borderId="26" xfId="0" applyFont="1" applyFill="1" applyBorder="1" applyAlignment="1">
      <alignment horizontal="center" vertical="center" wrapText="1" readingOrder="1"/>
    </xf>
    <xf numFmtId="0" fontId="41" fillId="5" borderId="27" xfId="0" applyFont="1" applyFill="1" applyBorder="1" applyAlignment="1">
      <alignment horizontal="center" vertical="center" wrapText="1" readingOrder="1"/>
    </xf>
    <xf numFmtId="0" fontId="41" fillId="13" borderId="20" xfId="0" applyFont="1" applyFill="1" applyBorder="1" applyAlignment="1">
      <alignment horizontal="center" vertical="center" wrapText="1" readingOrder="1"/>
    </xf>
    <xf numFmtId="0" fontId="41" fillId="13" borderId="21" xfId="0" applyFont="1" applyFill="1" applyBorder="1" applyAlignment="1">
      <alignment horizontal="center" vertical="center" wrapText="1" readingOrder="1"/>
    </xf>
    <xf numFmtId="0" fontId="41" fillId="13" borderId="22" xfId="0" applyFont="1" applyFill="1" applyBorder="1" applyAlignment="1">
      <alignment horizontal="center" vertical="center" wrapText="1" readingOrder="1"/>
    </xf>
    <xf numFmtId="0" fontId="41" fillId="13" borderId="23" xfId="0" applyFont="1" applyFill="1" applyBorder="1" applyAlignment="1">
      <alignment horizontal="center" vertical="center" wrapText="1" readingOrder="1"/>
    </xf>
    <xf numFmtId="0" fontId="41" fillId="13" borderId="0" xfId="0" applyFont="1" applyFill="1" applyBorder="1" applyAlignment="1">
      <alignment horizontal="center" vertical="center" wrapText="1" readingOrder="1"/>
    </xf>
    <xf numFmtId="0" fontId="41" fillId="13" borderId="24" xfId="0" applyFont="1" applyFill="1" applyBorder="1" applyAlignment="1">
      <alignment horizontal="center" vertical="center" wrapText="1" readingOrder="1"/>
    </xf>
    <xf numFmtId="0" fontId="41" fillId="13" borderId="25" xfId="0" applyFont="1" applyFill="1" applyBorder="1" applyAlignment="1">
      <alignment horizontal="center" vertical="center" wrapText="1" readingOrder="1"/>
    </xf>
    <xf numFmtId="0" fontId="41" fillId="13" borderId="26" xfId="0" applyFont="1" applyFill="1" applyBorder="1" applyAlignment="1">
      <alignment horizontal="center" vertical="center" wrapText="1" readingOrder="1"/>
    </xf>
    <xf numFmtId="0" fontId="41" fillId="13" borderId="27" xfId="0" applyFont="1" applyFill="1" applyBorder="1" applyAlignment="1">
      <alignment horizontal="center" vertical="center" wrapText="1" readingOrder="1"/>
    </xf>
    <xf numFmtId="0" fontId="42" fillId="0" borderId="19" xfId="0" applyFont="1" applyBorder="1" applyAlignment="1">
      <alignment horizontal="center" vertical="center" wrapText="1"/>
    </xf>
    <xf numFmtId="0" fontId="24" fillId="0" borderId="0" xfId="0" applyFont="1" applyAlignment="1">
      <alignment horizontal="center" vertical="center"/>
    </xf>
    <xf numFmtId="0" fontId="44" fillId="0" borderId="0" xfId="0" applyFont="1" applyAlignment="1">
      <alignment horizontal="center" vertical="center"/>
    </xf>
    <xf numFmtId="0" fontId="39" fillId="15" borderId="35" xfId="0" applyFont="1" applyFill="1" applyBorder="1" applyAlignment="1">
      <alignment horizontal="center" vertical="center" wrapText="1" readingOrder="1"/>
    </xf>
    <xf numFmtId="0" fontId="39" fillId="15" borderId="36" xfId="0" applyFont="1" applyFill="1" applyBorder="1" applyAlignment="1">
      <alignment horizontal="center" vertical="center" wrapText="1" readingOrder="1"/>
    </xf>
    <xf numFmtId="0" fontId="39" fillId="15" borderId="47" xfId="0" applyFont="1" applyFill="1" applyBorder="1" applyAlignment="1">
      <alignment horizontal="center" vertical="center" wrapText="1" readingOrder="1"/>
    </xf>
    <xf numFmtId="0" fontId="34" fillId="3" borderId="0" xfId="0" applyFont="1" applyFill="1" applyBorder="1" applyAlignment="1">
      <alignment horizontal="justify" vertical="center" wrapText="1"/>
    </xf>
    <xf numFmtId="0" fontId="36" fillId="15" borderId="44" xfId="0" applyFont="1" applyFill="1" applyBorder="1" applyAlignment="1">
      <alignment horizontal="center" vertical="center" wrapText="1" readingOrder="1"/>
    </xf>
    <xf numFmtId="0" fontId="36" fillId="15" borderId="45" xfId="0" applyFont="1" applyFill="1" applyBorder="1" applyAlignment="1">
      <alignment horizontal="center" vertical="center" wrapText="1" readingOrder="1"/>
    </xf>
    <xf numFmtId="0" fontId="36" fillId="3" borderId="42" xfId="0" applyFont="1" applyFill="1" applyBorder="1" applyAlignment="1">
      <alignment horizontal="center" vertical="center" wrapText="1" readingOrder="1"/>
    </xf>
    <xf numFmtId="0" fontId="36" fillId="3" borderId="37" xfId="0" applyFont="1" applyFill="1" applyBorder="1" applyAlignment="1">
      <alignment horizontal="center" vertical="center" wrapText="1" readingOrder="1"/>
    </xf>
    <xf numFmtId="0" fontId="36" fillId="3" borderId="34" xfId="0"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6" fillId="3" borderId="39"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xf numFmtId="0" fontId="8" fillId="3" borderId="89" xfId="0" applyFont="1" applyFill="1" applyBorder="1" applyAlignment="1">
      <alignment horizontal="center" wrapText="1"/>
    </xf>
    <xf numFmtId="0" fontId="8" fillId="3" borderId="52" xfId="0" applyFont="1" applyFill="1" applyBorder="1" applyAlignment="1">
      <alignment horizontal="center" wrapText="1"/>
    </xf>
    <xf numFmtId="0" fontId="8" fillId="3" borderId="90" xfId="0" applyFont="1" applyFill="1" applyBorder="1" applyAlignment="1">
      <alignment horizontal="center" wrapText="1"/>
    </xf>
    <xf numFmtId="0" fontId="61" fillId="3" borderId="91" xfId="0" applyFont="1" applyFill="1" applyBorder="1" applyAlignment="1">
      <alignment horizontal="center" wrapText="1"/>
    </xf>
    <xf numFmtId="0" fontId="61" fillId="3" borderId="0" xfId="0" applyFont="1" applyFill="1" applyAlignment="1">
      <alignment horizontal="center" wrapText="1"/>
    </xf>
    <xf numFmtId="0" fontId="61" fillId="3" borderId="92" xfId="0" applyFont="1" applyFill="1" applyBorder="1" applyAlignment="1">
      <alignment horizontal="center" wrapText="1"/>
    </xf>
    <xf numFmtId="0" fontId="61" fillId="3" borderId="87" xfId="0" applyFont="1" applyFill="1" applyBorder="1" applyAlignment="1">
      <alignment horizontal="center" wrapText="1"/>
    </xf>
    <xf numFmtId="0" fontId="61" fillId="3" borderId="69" xfId="0" applyFont="1" applyFill="1" applyBorder="1" applyAlignment="1">
      <alignment horizontal="center" wrapText="1"/>
    </xf>
    <xf numFmtId="0" fontId="61" fillId="3" borderId="88" xfId="0" applyFont="1" applyFill="1" applyBorder="1" applyAlignment="1">
      <alignment horizontal="center" wrapText="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3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32</xdr:col>
      <xdr:colOff>316122</xdr:colOff>
      <xdr:row>2</xdr:row>
      <xdr:rowOff>187042</xdr:rowOff>
    </xdr:from>
    <xdr:to>
      <xdr:col>35</xdr:col>
      <xdr:colOff>305354</xdr:colOff>
      <xdr:row>5</xdr:row>
      <xdr:rowOff>113009</xdr:rowOff>
    </xdr:to>
    <xdr:pic>
      <xdr:nvPicPr>
        <xdr:cNvPr id="2" name="Imagen 1">
          <a:extLst>
            <a:ext uri="{FF2B5EF4-FFF2-40B4-BE49-F238E27FC236}">
              <a16:creationId xmlns:a16="http://schemas.microsoft.com/office/drawing/2014/main" id="{3A9FE105-B79C-43E8-9FFC-2098925006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26080" y="703652"/>
          <a:ext cx="3734655" cy="11044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JHANNIER\Desktop\MAPA%20DE%20RIESGOS%20PROCESO%20GESTI&#211;N%20TALENTO%20HUMANO%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7"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topLeftCell="A20" zoomScale="110" zoomScaleNormal="110" workbookViewId="0">
      <selection activeCell="E19" sqref="E19:F19"/>
    </sheetView>
  </sheetViews>
  <sheetFormatPr baseColWidth="10" defaultRowHeight="15" x14ac:dyDescent="0.25"/>
  <cols>
    <col min="1" max="1" width="2.85546875" style="83" customWidth="1"/>
    <col min="2" max="3" width="24.7109375" style="83" customWidth="1"/>
    <col min="4" max="4" width="16" style="83" customWidth="1"/>
    <col min="5" max="5" width="24.7109375" style="83" customWidth="1"/>
    <col min="6" max="6" width="27.7109375" style="83" customWidth="1"/>
    <col min="7" max="8" width="24.7109375" style="83" customWidth="1"/>
    <col min="9" max="16384" width="11.42578125" style="83"/>
  </cols>
  <sheetData>
    <row r="1" spans="2:8" ht="15.75" thickBot="1" x14ac:dyDescent="0.3"/>
    <row r="2" spans="2:8" ht="18" x14ac:dyDescent="0.25">
      <c r="B2" s="373" t="s">
        <v>166</v>
      </c>
      <c r="C2" s="374"/>
      <c r="D2" s="374"/>
      <c r="E2" s="374"/>
      <c r="F2" s="374"/>
      <c r="G2" s="374"/>
      <c r="H2" s="375"/>
    </row>
    <row r="3" spans="2:8" x14ac:dyDescent="0.25">
      <c r="B3" s="84"/>
      <c r="C3" s="85"/>
      <c r="D3" s="85"/>
      <c r="E3" s="85"/>
      <c r="F3" s="85"/>
      <c r="G3" s="85"/>
      <c r="H3" s="86"/>
    </row>
    <row r="4" spans="2:8" ht="63" customHeight="1" x14ac:dyDescent="0.25">
      <c r="B4" s="376" t="s">
        <v>209</v>
      </c>
      <c r="C4" s="377"/>
      <c r="D4" s="377"/>
      <c r="E4" s="377"/>
      <c r="F4" s="377"/>
      <c r="G4" s="377"/>
      <c r="H4" s="378"/>
    </row>
    <row r="5" spans="2:8" ht="63" customHeight="1" x14ac:dyDescent="0.25">
      <c r="B5" s="379"/>
      <c r="C5" s="380"/>
      <c r="D5" s="380"/>
      <c r="E5" s="380"/>
      <c r="F5" s="380"/>
      <c r="G5" s="380"/>
      <c r="H5" s="381"/>
    </row>
    <row r="6" spans="2:8" ht="16.5" x14ac:dyDescent="0.25">
      <c r="B6" s="382" t="s">
        <v>164</v>
      </c>
      <c r="C6" s="383"/>
      <c r="D6" s="383"/>
      <c r="E6" s="383"/>
      <c r="F6" s="383"/>
      <c r="G6" s="383"/>
      <c r="H6" s="384"/>
    </row>
    <row r="7" spans="2:8" ht="95.25" customHeight="1" x14ac:dyDescent="0.25">
      <c r="B7" s="392" t="s">
        <v>169</v>
      </c>
      <c r="C7" s="393"/>
      <c r="D7" s="393"/>
      <c r="E7" s="393"/>
      <c r="F7" s="393"/>
      <c r="G7" s="393"/>
      <c r="H7" s="394"/>
    </row>
    <row r="8" spans="2:8" ht="16.5" x14ac:dyDescent="0.25">
      <c r="B8" s="121"/>
      <c r="C8" s="122"/>
      <c r="D8" s="122"/>
      <c r="E8" s="122"/>
      <c r="F8" s="122"/>
      <c r="G8" s="122"/>
      <c r="H8" s="123"/>
    </row>
    <row r="9" spans="2:8" ht="16.5" customHeight="1" x14ac:dyDescent="0.25">
      <c r="B9" s="385" t="s">
        <v>202</v>
      </c>
      <c r="C9" s="386"/>
      <c r="D9" s="386"/>
      <c r="E9" s="386"/>
      <c r="F9" s="386"/>
      <c r="G9" s="386"/>
      <c r="H9" s="387"/>
    </row>
    <row r="10" spans="2:8" ht="44.25" customHeight="1" x14ac:dyDescent="0.25">
      <c r="B10" s="385"/>
      <c r="C10" s="386"/>
      <c r="D10" s="386"/>
      <c r="E10" s="386"/>
      <c r="F10" s="386"/>
      <c r="G10" s="386"/>
      <c r="H10" s="387"/>
    </row>
    <row r="11" spans="2:8" ht="15.75" thickBot="1" x14ac:dyDescent="0.3">
      <c r="B11" s="109"/>
      <c r="C11" s="112"/>
      <c r="D11" s="117"/>
      <c r="E11" s="118"/>
      <c r="F11" s="118"/>
      <c r="G11" s="119"/>
      <c r="H11" s="120"/>
    </row>
    <row r="12" spans="2:8" ht="15.75" thickTop="1" x14ac:dyDescent="0.25">
      <c r="B12" s="109"/>
      <c r="C12" s="388" t="s">
        <v>165</v>
      </c>
      <c r="D12" s="389"/>
      <c r="E12" s="390" t="s">
        <v>203</v>
      </c>
      <c r="F12" s="391"/>
      <c r="G12" s="112"/>
      <c r="H12" s="113"/>
    </row>
    <row r="13" spans="2:8" ht="35.25" customHeight="1" x14ac:dyDescent="0.25">
      <c r="B13" s="109"/>
      <c r="C13" s="360" t="s">
        <v>196</v>
      </c>
      <c r="D13" s="361"/>
      <c r="E13" s="362" t="s">
        <v>201</v>
      </c>
      <c r="F13" s="363"/>
      <c r="G13" s="112"/>
      <c r="H13" s="113"/>
    </row>
    <row r="14" spans="2:8" ht="17.25" customHeight="1" x14ac:dyDescent="0.25">
      <c r="B14" s="109"/>
      <c r="C14" s="360" t="s">
        <v>197</v>
      </c>
      <c r="D14" s="361"/>
      <c r="E14" s="362" t="s">
        <v>199</v>
      </c>
      <c r="F14" s="363"/>
      <c r="G14" s="112"/>
      <c r="H14" s="113"/>
    </row>
    <row r="15" spans="2:8" ht="19.5" customHeight="1" x14ac:dyDescent="0.25">
      <c r="B15" s="109"/>
      <c r="C15" s="360" t="s">
        <v>198</v>
      </c>
      <c r="D15" s="361"/>
      <c r="E15" s="362" t="s">
        <v>200</v>
      </c>
      <c r="F15" s="363"/>
      <c r="G15" s="112"/>
      <c r="H15" s="113"/>
    </row>
    <row r="16" spans="2:8" ht="69.75" customHeight="1" x14ac:dyDescent="0.25">
      <c r="B16" s="109"/>
      <c r="C16" s="360" t="s">
        <v>167</v>
      </c>
      <c r="D16" s="361"/>
      <c r="E16" s="362" t="s">
        <v>168</v>
      </c>
      <c r="F16" s="363"/>
      <c r="G16" s="112"/>
      <c r="H16" s="113"/>
    </row>
    <row r="17" spans="2:8" ht="34.5" customHeight="1" x14ac:dyDescent="0.25">
      <c r="B17" s="109"/>
      <c r="C17" s="364" t="s">
        <v>2</v>
      </c>
      <c r="D17" s="365"/>
      <c r="E17" s="356" t="s">
        <v>210</v>
      </c>
      <c r="F17" s="357"/>
      <c r="G17" s="112"/>
      <c r="H17" s="113"/>
    </row>
    <row r="18" spans="2:8" ht="27.75" customHeight="1" x14ac:dyDescent="0.25">
      <c r="B18" s="109"/>
      <c r="C18" s="364" t="s">
        <v>3</v>
      </c>
      <c r="D18" s="365"/>
      <c r="E18" s="356" t="s">
        <v>211</v>
      </c>
      <c r="F18" s="357"/>
      <c r="G18" s="112"/>
      <c r="H18" s="113"/>
    </row>
    <row r="19" spans="2:8" ht="28.5" customHeight="1" x14ac:dyDescent="0.25">
      <c r="B19" s="109"/>
      <c r="C19" s="364" t="s">
        <v>42</v>
      </c>
      <c r="D19" s="365"/>
      <c r="E19" s="356" t="s">
        <v>212</v>
      </c>
      <c r="F19" s="357"/>
      <c r="G19" s="112"/>
      <c r="H19" s="113"/>
    </row>
    <row r="20" spans="2:8" ht="72.75" customHeight="1" x14ac:dyDescent="0.25">
      <c r="B20" s="109"/>
      <c r="C20" s="364" t="s">
        <v>1</v>
      </c>
      <c r="D20" s="365"/>
      <c r="E20" s="356" t="s">
        <v>213</v>
      </c>
      <c r="F20" s="357"/>
      <c r="G20" s="112"/>
      <c r="H20" s="113"/>
    </row>
    <row r="21" spans="2:8" ht="64.5" customHeight="1" x14ac:dyDescent="0.25">
      <c r="B21" s="109"/>
      <c r="C21" s="364" t="s">
        <v>50</v>
      </c>
      <c r="D21" s="365"/>
      <c r="E21" s="356" t="s">
        <v>171</v>
      </c>
      <c r="F21" s="357"/>
      <c r="G21" s="112"/>
      <c r="H21" s="113"/>
    </row>
    <row r="22" spans="2:8" ht="71.25" customHeight="1" x14ac:dyDescent="0.25">
      <c r="B22" s="109"/>
      <c r="C22" s="364" t="s">
        <v>170</v>
      </c>
      <c r="D22" s="365"/>
      <c r="E22" s="356" t="s">
        <v>172</v>
      </c>
      <c r="F22" s="357"/>
      <c r="G22" s="112"/>
      <c r="H22" s="113"/>
    </row>
    <row r="23" spans="2:8" ht="55.5" customHeight="1" x14ac:dyDescent="0.25">
      <c r="B23" s="109"/>
      <c r="C23" s="358" t="s">
        <v>173</v>
      </c>
      <c r="D23" s="359"/>
      <c r="E23" s="356" t="s">
        <v>174</v>
      </c>
      <c r="F23" s="357"/>
      <c r="G23" s="112"/>
      <c r="H23" s="113"/>
    </row>
    <row r="24" spans="2:8" ht="42" customHeight="1" x14ac:dyDescent="0.25">
      <c r="B24" s="109"/>
      <c r="C24" s="358" t="s">
        <v>48</v>
      </c>
      <c r="D24" s="359"/>
      <c r="E24" s="356" t="s">
        <v>175</v>
      </c>
      <c r="F24" s="357"/>
      <c r="G24" s="112"/>
      <c r="H24" s="113"/>
    </row>
    <row r="25" spans="2:8" ht="59.25" customHeight="1" x14ac:dyDescent="0.25">
      <c r="B25" s="109"/>
      <c r="C25" s="358" t="s">
        <v>163</v>
      </c>
      <c r="D25" s="359"/>
      <c r="E25" s="356" t="s">
        <v>176</v>
      </c>
      <c r="F25" s="357"/>
      <c r="G25" s="112"/>
      <c r="H25" s="113"/>
    </row>
    <row r="26" spans="2:8" ht="23.25" customHeight="1" x14ac:dyDescent="0.25">
      <c r="B26" s="109"/>
      <c r="C26" s="358" t="s">
        <v>12</v>
      </c>
      <c r="D26" s="359"/>
      <c r="E26" s="356" t="s">
        <v>177</v>
      </c>
      <c r="F26" s="357"/>
      <c r="G26" s="112"/>
      <c r="H26" s="113"/>
    </row>
    <row r="27" spans="2:8" ht="30.75" customHeight="1" x14ac:dyDescent="0.25">
      <c r="B27" s="109"/>
      <c r="C27" s="358" t="s">
        <v>181</v>
      </c>
      <c r="D27" s="359"/>
      <c r="E27" s="356" t="s">
        <v>178</v>
      </c>
      <c r="F27" s="357"/>
      <c r="G27" s="112"/>
      <c r="H27" s="113"/>
    </row>
    <row r="28" spans="2:8" ht="35.25" customHeight="1" x14ac:dyDescent="0.25">
      <c r="B28" s="109"/>
      <c r="C28" s="358" t="s">
        <v>182</v>
      </c>
      <c r="D28" s="359"/>
      <c r="E28" s="356" t="s">
        <v>179</v>
      </c>
      <c r="F28" s="357"/>
      <c r="G28" s="112"/>
      <c r="H28" s="113"/>
    </row>
    <row r="29" spans="2:8" ht="33" customHeight="1" x14ac:dyDescent="0.25">
      <c r="B29" s="109"/>
      <c r="C29" s="358" t="s">
        <v>182</v>
      </c>
      <c r="D29" s="359"/>
      <c r="E29" s="356" t="s">
        <v>179</v>
      </c>
      <c r="F29" s="357"/>
      <c r="G29" s="112"/>
      <c r="H29" s="113"/>
    </row>
    <row r="30" spans="2:8" ht="30" customHeight="1" x14ac:dyDescent="0.25">
      <c r="B30" s="109"/>
      <c r="C30" s="358" t="s">
        <v>183</v>
      </c>
      <c r="D30" s="359"/>
      <c r="E30" s="356" t="s">
        <v>180</v>
      </c>
      <c r="F30" s="357"/>
      <c r="G30" s="112"/>
      <c r="H30" s="113"/>
    </row>
    <row r="31" spans="2:8" ht="35.25" customHeight="1" x14ac:dyDescent="0.25">
      <c r="B31" s="109"/>
      <c r="C31" s="358" t="s">
        <v>184</v>
      </c>
      <c r="D31" s="359"/>
      <c r="E31" s="356" t="s">
        <v>185</v>
      </c>
      <c r="F31" s="357"/>
      <c r="G31" s="112"/>
      <c r="H31" s="113"/>
    </row>
    <row r="32" spans="2:8" ht="31.5" customHeight="1" x14ac:dyDescent="0.25">
      <c r="B32" s="109"/>
      <c r="C32" s="358" t="s">
        <v>186</v>
      </c>
      <c r="D32" s="359"/>
      <c r="E32" s="356" t="s">
        <v>187</v>
      </c>
      <c r="F32" s="357"/>
      <c r="G32" s="112"/>
      <c r="H32" s="113"/>
    </row>
    <row r="33" spans="2:8" ht="35.25" customHeight="1" x14ac:dyDescent="0.25">
      <c r="B33" s="109"/>
      <c r="C33" s="358" t="s">
        <v>188</v>
      </c>
      <c r="D33" s="359"/>
      <c r="E33" s="356" t="s">
        <v>189</v>
      </c>
      <c r="F33" s="357"/>
      <c r="G33" s="112"/>
      <c r="H33" s="113"/>
    </row>
    <row r="34" spans="2:8" ht="59.25" customHeight="1" x14ac:dyDescent="0.25">
      <c r="B34" s="109"/>
      <c r="C34" s="358" t="s">
        <v>190</v>
      </c>
      <c r="D34" s="359"/>
      <c r="E34" s="356" t="s">
        <v>191</v>
      </c>
      <c r="F34" s="357"/>
      <c r="G34" s="112"/>
      <c r="H34" s="113"/>
    </row>
    <row r="35" spans="2:8" ht="29.25" customHeight="1" x14ac:dyDescent="0.25">
      <c r="B35" s="109"/>
      <c r="C35" s="358" t="s">
        <v>29</v>
      </c>
      <c r="D35" s="359"/>
      <c r="E35" s="356" t="s">
        <v>192</v>
      </c>
      <c r="F35" s="357"/>
      <c r="G35" s="112"/>
      <c r="H35" s="113"/>
    </row>
    <row r="36" spans="2:8" ht="82.5" customHeight="1" x14ac:dyDescent="0.25">
      <c r="B36" s="109"/>
      <c r="C36" s="358" t="s">
        <v>194</v>
      </c>
      <c r="D36" s="359"/>
      <c r="E36" s="356" t="s">
        <v>193</v>
      </c>
      <c r="F36" s="357"/>
      <c r="G36" s="112"/>
      <c r="H36" s="113"/>
    </row>
    <row r="37" spans="2:8" ht="46.5" customHeight="1" x14ac:dyDescent="0.25">
      <c r="B37" s="109"/>
      <c r="C37" s="358" t="s">
        <v>39</v>
      </c>
      <c r="D37" s="359"/>
      <c r="E37" s="356" t="s">
        <v>195</v>
      </c>
      <c r="F37" s="357"/>
      <c r="G37" s="112"/>
      <c r="H37" s="113"/>
    </row>
    <row r="38" spans="2:8" ht="6.75" customHeight="1" thickBot="1" x14ac:dyDescent="0.3">
      <c r="B38" s="109"/>
      <c r="C38" s="369"/>
      <c r="D38" s="370"/>
      <c r="E38" s="371"/>
      <c r="F38" s="372"/>
      <c r="G38" s="112"/>
      <c r="H38" s="113"/>
    </row>
    <row r="39" spans="2:8" ht="15.75" thickTop="1" x14ac:dyDescent="0.25">
      <c r="B39" s="109"/>
      <c r="C39" s="110"/>
      <c r="D39" s="110"/>
      <c r="E39" s="111"/>
      <c r="F39" s="111"/>
      <c r="G39" s="112"/>
      <c r="H39" s="113"/>
    </row>
    <row r="40" spans="2:8" ht="21" customHeight="1" x14ac:dyDescent="0.25">
      <c r="B40" s="366" t="s">
        <v>204</v>
      </c>
      <c r="C40" s="367"/>
      <c r="D40" s="367"/>
      <c r="E40" s="367"/>
      <c r="F40" s="367"/>
      <c r="G40" s="367"/>
      <c r="H40" s="368"/>
    </row>
    <row r="41" spans="2:8" ht="20.25" customHeight="1" x14ac:dyDescent="0.25">
      <c r="B41" s="366" t="s">
        <v>205</v>
      </c>
      <c r="C41" s="367"/>
      <c r="D41" s="367"/>
      <c r="E41" s="367"/>
      <c r="F41" s="367"/>
      <c r="G41" s="367"/>
      <c r="H41" s="368"/>
    </row>
    <row r="42" spans="2:8" ht="20.25" customHeight="1" x14ac:dyDescent="0.25">
      <c r="B42" s="366" t="s">
        <v>206</v>
      </c>
      <c r="C42" s="367"/>
      <c r="D42" s="367"/>
      <c r="E42" s="367"/>
      <c r="F42" s="367"/>
      <c r="G42" s="367"/>
      <c r="H42" s="368"/>
    </row>
    <row r="43" spans="2:8" ht="20.25" customHeight="1" x14ac:dyDescent="0.25">
      <c r="B43" s="366" t="s">
        <v>207</v>
      </c>
      <c r="C43" s="367"/>
      <c r="D43" s="367"/>
      <c r="E43" s="367"/>
      <c r="F43" s="367"/>
      <c r="G43" s="367"/>
      <c r="H43" s="368"/>
    </row>
    <row r="44" spans="2:8" x14ac:dyDescent="0.25">
      <c r="B44" s="366" t="s">
        <v>208</v>
      </c>
      <c r="C44" s="367"/>
      <c r="D44" s="367"/>
      <c r="E44" s="367"/>
      <c r="F44" s="367"/>
      <c r="G44" s="367"/>
      <c r="H44" s="368"/>
    </row>
    <row r="45" spans="2:8" ht="15.75" thickBot="1" x14ac:dyDescent="0.3">
      <c r="B45" s="114"/>
      <c r="C45" s="115"/>
      <c r="D45" s="115"/>
      <c r="E45" s="115"/>
      <c r="F45" s="115"/>
      <c r="G45" s="115"/>
      <c r="H45" s="116"/>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P76"/>
  <sheetViews>
    <sheetView tabSelected="1" topLeftCell="O1" zoomScale="59" zoomScaleNormal="59" workbookViewId="0">
      <selection activeCell="AF8" sqref="AF8:AF9"/>
    </sheetView>
  </sheetViews>
  <sheetFormatPr baseColWidth="10" defaultRowHeight="16.5" outlineLevelRow="1" x14ac:dyDescent="0.3"/>
  <cols>
    <col min="1" max="1" width="4" style="2" bestFit="1" customWidth="1"/>
    <col min="2" max="2" width="15.7109375" style="2" customWidth="1"/>
    <col min="3" max="3" width="20.85546875" style="2" customWidth="1"/>
    <col min="4" max="4" width="20.5703125"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30.5703125" style="1" hidden="1" customWidth="1"/>
    <col min="12" max="12" width="17.5703125" style="1" customWidth="1"/>
    <col min="13" max="13" width="6.28515625" style="1" bestFit="1" customWidth="1"/>
    <col min="14" max="14" width="16" style="1" customWidth="1"/>
    <col min="15" max="15" width="5.85546875" style="1" customWidth="1"/>
    <col min="16" max="16" width="34.140625"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38.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29.140625" style="1" customWidth="1"/>
    <col min="32" max="32" width="23" style="1" customWidth="1"/>
    <col min="33" max="33" width="21.28515625" style="1" customWidth="1"/>
    <col min="34" max="34" width="16.28515625" style="1" customWidth="1"/>
    <col min="35" max="35" width="18.5703125" style="1" customWidth="1"/>
    <col min="36" max="36" width="21" style="1" customWidth="1"/>
    <col min="37" max="16384" width="11.42578125" style="1"/>
  </cols>
  <sheetData>
    <row r="1" spans="1:68" ht="16.5" customHeight="1" x14ac:dyDescent="0.3">
      <c r="A1" s="435" t="s">
        <v>144</v>
      </c>
      <c r="B1" s="436"/>
      <c r="C1" s="436"/>
      <c r="D1" s="436"/>
      <c r="E1" s="436"/>
      <c r="F1" s="436"/>
      <c r="G1" s="436"/>
      <c r="H1" s="436"/>
      <c r="I1" s="436"/>
      <c r="J1" s="436"/>
      <c r="K1" s="436"/>
      <c r="L1" s="436"/>
      <c r="M1" s="436"/>
      <c r="N1" s="436"/>
      <c r="O1" s="436"/>
      <c r="P1" s="436"/>
      <c r="Q1" s="436"/>
      <c r="R1" s="436"/>
      <c r="S1" s="436"/>
      <c r="T1" s="436"/>
      <c r="U1" s="436"/>
      <c r="V1" s="436"/>
      <c r="W1" s="436"/>
      <c r="X1" s="436"/>
      <c r="Y1" s="436"/>
      <c r="Z1" s="436"/>
      <c r="AA1" s="436"/>
      <c r="AB1" s="436"/>
      <c r="AC1" s="436"/>
      <c r="AD1" s="436"/>
      <c r="AE1" s="436"/>
      <c r="AF1" s="436"/>
      <c r="AG1" s="436"/>
      <c r="AH1" s="436"/>
      <c r="AI1" s="436"/>
      <c r="AJ1" s="43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row>
    <row r="2" spans="1:68" ht="24" customHeight="1" x14ac:dyDescent="0.3">
      <c r="A2" s="438"/>
      <c r="B2" s="439"/>
      <c r="C2" s="439"/>
      <c r="D2" s="439"/>
      <c r="E2" s="439"/>
      <c r="F2" s="439"/>
      <c r="G2" s="439"/>
      <c r="H2" s="439"/>
      <c r="I2" s="439"/>
      <c r="J2" s="439"/>
      <c r="K2" s="439"/>
      <c r="L2" s="439"/>
      <c r="M2" s="439"/>
      <c r="N2" s="439"/>
      <c r="O2" s="439"/>
      <c r="P2" s="439"/>
      <c r="Q2" s="439"/>
      <c r="R2" s="439"/>
      <c r="S2" s="439"/>
      <c r="T2" s="439"/>
      <c r="U2" s="439"/>
      <c r="V2" s="439"/>
      <c r="W2" s="439"/>
      <c r="X2" s="439"/>
      <c r="Y2" s="439"/>
      <c r="Z2" s="439"/>
      <c r="AA2" s="439"/>
      <c r="AB2" s="439"/>
      <c r="AC2" s="439"/>
      <c r="AD2" s="439"/>
      <c r="AE2" s="439"/>
      <c r="AF2" s="439"/>
      <c r="AG2" s="439"/>
      <c r="AH2" s="439"/>
      <c r="AI2" s="439"/>
      <c r="AJ2" s="440"/>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row>
    <row r="3" spans="1:68" ht="23.25" x14ac:dyDescent="0.35">
      <c r="A3" s="27"/>
      <c r="B3" s="28"/>
      <c r="C3" s="27"/>
      <c r="D3" s="27"/>
      <c r="E3" s="7"/>
      <c r="F3" s="26"/>
      <c r="G3" s="7"/>
      <c r="H3" s="7"/>
      <c r="I3" s="7"/>
      <c r="J3" s="7"/>
      <c r="K3" s="7"/>
      <c r="L3" s="7"/>
      <c r="M3" s="7"/>
      <c r="N3" s="7"/>
      <c r="O3" s="7"/>
      <c r="P3" s="7"/>
      <c r="Q3" s="7"/>
      <c r="R3" s="654" t="s">
        <v>251</v>
      </c>
      <c r="S3" s="655"/>
      <c r="T3" s="655"/>
      <c r="U3" s="655"/>
      <c r="V3" s="655"/>
      <c r="W3" s="655"/>
      <c r="X3" s="655"/>
      <c r="Y3" s="655"/>
      <c r="Z3" s="655"/>
      <c r="AA3" s="655"/>
      <c r="AB3" s="655"/>
      <c r="AC3" s="655"/>
      <c r="AD3" s="655"/>
      <c r="AE3" s="656"/>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row>
    <row r="4" spans="1:68" ht="26.25" customHeight="1" x14ac:dyDescent="0.35">
      <c r="A4" s="441" t="s">
        <v>43</v>
      </c>
      <c r="B4" s="443"/>
      <c r="C4" s="494" t="s">
        <v>226</v>
      </c>
      <c r="D4" s="495"/>
      <c r="E4" s="495"/>
      <c r="F4" s="495"/>
      <c r="G4" s="495"/>
      <c r="H4" s="495"/>
      <c r="I4" s="495"/>
      <c r="J4" s="495"/>
      <c r="K4" s="495"/>
      <c r="L4" s="495"/>
      <c r="M4" s="495"/>
      <c r="N4" s="496"/>
      <c r="O4" s="500"/>
      <c r="P4" s="500"/>
      <c r="Q4" s="500"/>
      <c r="R4" s="657" t="s">
        <v>254</v>
      </c>
      <c r="S4" s="658"/>
      <c r="T4" s="658"/>
      <c r="U4" s="658"/>
      <c r="V4" s="658"/>
      <c r="W4" s="658"/>
      <c r="X4" s="658"/>
      <c r="Y4" s="658"/>
      <c r="Z4" s="658"/>
      <c r="AA4" s="658"/>
      <c r="AB4" s="658"/>
      <c r="AC4" s="658"/>
      <c r="AD4" s="658"/>
      <c r="AE4" s="659"/>
      <c r="AF4" s="273"/>
      <c r="AG4" s="273"/>
      <c r="AH4" s="273"/>
      <c r="AI4" s="273"/>
      <c r="AJ4" s="273"/>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row>
    <row r="5" spans="1:68" ht="42.75" customHeight="1" x14ac:dyDescent="0.35">
      <c r="A5" s="441" t="s">
        <v>130</v>
      </c>
      <c r="B5" s="443"/>
      <c r="C5" s="491" t="s">
        <v>227</v>
      </c>
      <c r="D5" s="492"/>
      <c r="E5" s="492"/>
      <c r="F5" s="492"/>
      <c r="G5" s="492"/>
      <c r="H5" s="492"/>
      <c r="I5" s="492"/>
      <c r="J5" s="492"/>
      <c r="K5" s="492"/>
      <c r="L5" s="492"/>
      <c r="M5" s="492"/>
      <c r="N5" s="493"/>
      <c r="O5" s="273"/>
      <c r="P5" s="273"/>
      <c r="Q5" s="273"/>
      <c r="R5" s="657" t="s">
        <v>252</v>
      </c>
      <c r="S5" s="658"/>
      <c r="T5" s="658"/>
      <c r="U5" s="658"/>
      <c r="V5" s="658"/>
      <c r="W5" s="658"/>
      <c r="X5" s="658"/>
      <c r="Y5" s="658"/>
      <c r="Z5" s="658"/>
      <c r="AA5" s="658"/>
      <c r="AB5" s="658"/>
      <c r="AC5" s="658"/>
      <c r="AD5" s="658"/>
      <c r="AE5" s="659"/>
      <c r="AF5" s="273"/>
      <c r="AG5" s="273"/>
      <c r="AH5" s="273"/>
      <c r="AI5" s="273"/>
      <c r="AJ5" s="273"/>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row>
    <row r="6" spans="1:68" ht="49.5" customHeight="1" x14ac:dyDescent="0.35">
      <c r="A6" s="441" t="s">
        <v>44</v>
      </c>
      <c r="B6" s="443"/>
      <c r="C6" s="491" t="s">
        <v>228</v>
      </c>
      <c r="D6" s="492"/>
      <c r="E6" s="492"/>
      <c r="F6" s="492"/>
      <c r="G6" s="492"/>
      <c r="H6" s="492"/>
      <c r="I6" s="492"/>
      <c r="J6" s="492"/>
      <c r="K6" s="492"/>
      <c r="L6" s="492"/>
      <c r="M6" s="492"/>
      <c r="N6" s="493"/>
      <c r="O6" s="273"/>
      <c r="P6" s="273"/>
      <c r="Q6" s="273"/>
      <c r="R6" s="660" t="s">
        <v>253</v>
      </c>
      <c r="S6" s="661"/>
      <c r="T6" s="661"/>
      <c r="U6" s="661"/>
      <c r="V6" s="661"/>
      <c r="W6" s="661"/>
      <c r="X6" s="661"/>
      <c r="Y6" s="661"/>
      <c r="Z6" s="661"/>
      <c r="AA6" s="661"/>
      <c r="AB6" s="661"/>
      <c r="AC6" s="661"/>
      <c r="AD6" s="661"/>
      <c r="AE6" s="662"/>
      <c r="AF6" s="273"/>
      <c r="AG6" s="273"/>
      <c r="AH6" s="273"/>
      <c r="AI6" s="273"/>
      <c r="AJ6" s="273"/>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row>
    <row r="7" spans="1:68" x14ac:dyDescent="0.3">
      <c r="A7" s="441" t="s">
        <v>139</v>
      </c>
      <c r="B7" s="442"/>
      <c r="C7" s="442"/>
      <c r="D7" s="442"/>
      <c r="E7" s="442"/>
      <c r="F7" s="442"/>
      <c r="G7" s="443"/>
      <c r="H7" s="441" t="s">
        <v>140</v>
      </c>
      <c r="I7" s="442"/>
      <c r="J7" s="442"/>
      <c r="K7" s="442"/>
      <c r="L7" s="442"/>
      <c r="M7" s="442"/>
      <c r="N7" s="443"/>
      <c r="O7" s="441" t="s">
        <v>141</v>
      </c>
      <c r="P7" s="442"/>
      <c r="Q7" s="442"/>
      <c r="R7" s="442"/>
      <c r="S7" s="442"/>
      <c r="T7" s="442"/>
      <c r="U7" s="442"/>
      <c r="V7" s="442"/>
      <c r="W7" s="443"/>
      <c r="X7" s="441" t="s">
        <v>142</v>
      </c>
      <c r="Y7" s="442"/>
      <c r="Z7" s="442"/>
      <c r="AA7" s="442"/>
      <c r="AB7" s="442"/>
      <c r="AC7" s="442"/>
      <c r="AD7" s="443"/>
      <c r="AE7" s="441" t="s">
        <v>34</v>
      </c>
      <c r="AF7" s="442"/>
      <c r="AG7" s="442"/>
      <c r="AH7" s="442"/>
      <c r="AI7" s="442"/>
      <c r="AJ7" s="443"/>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row>
    <row r="8" spans="1:68" ht="16.5" customHeight="1" x14ac:dyDescent="0.3">
      <c r="A8" s="488" t="s">
        <v>0</v>
      </c>
      <c r="B8" s="452" t="s">
        <v>2</v>
      </c>
      <c r="C8" s="453" t="s">
        <v>3</v>
      </c>
      <c r="D8" s="453" t="s">
        <v>42</v>
      </c>
      <c r="E8" s="490" t="s">
        <v>1</v>
      </c>
      <c r="F8" s="448" t="s">
        <v>50</v>
      </c>
      <c r="G8" s="453" t="s">
        <v>135</v>
      </c>
      <c r="H8" s="501" t="s">
        <v>33</v>
      </c>
      <c r="I8" s="451" t="s">
        <v>5</v>
      </c>
      <c r="J8" s="448" t="s">
        <v>87</v>
      </c>
      <c r="K8" s="448" t="s">
        <v>92</v>
      </c>
      <c r="L8" s="449" t="s">
        <v>45</v>
      </c>
      <c r="M8" s="451" t="s">
        <v>5</v>
      </c>
      <c r="N8" s="453" t="s">
        <v>48</v>
      </c>
      <c r="O8" s="485" t="s">
        <v>11</v>
      </c>
      <c r="P8" s="447" t="s">
        <v>163</v>
      </c>
      <c r="Q8" s="448" t="s">
        <v>12</v>
      </c>
      <c r="R8" s="447" t="s">
        <v>8</v>
      </c>
      <c r="S8" s="447"/>
      <c r="T8" s="447"/>
      <c r="U8" s="447"/>
      <c r="V8" s="447"/>
      <c r="W8" s="447"/>
      <c r="X8" s="487" t="s">
        <v>138</v>
      </c>
      <c r="Y8" s="487" t="s">
        <v>46</v>
      </c>
      <c r="Z8" s="487" t="s">
        <v>5</v>
      </c>
      <c r="AA8" s="487" t="s">
        <v>47</v>
      </c>
      <c r="AB8" s="487" t="s">
        <v>5</v>
      </c>
      <c r="AC8" s="487" t="s">
        <v>49</v>
      </c>
      <c r="AD8" s="485" t="s">
        <v>29</v>
      </c>
      <c r="AE8" s="447" t="s">
        <v>34</v>
      </c>
      <c r="AF8" s="447" t="s">
        <v>35</v>
      </c>
      <c r="AG8" s="447" t="s">
        <v>36</v>
      </c>
      <c r="AH8" s="447" t="s">
        <v>38</v>
      </c>
      <c r="AI8" s="447" t="s">
        <v>37</v>
      </c>
      <c r="AJ8" s="447" t="s">
        <v>39</v>
      </c>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row>
    <row r="9" spans="1:68" s="4" customFormat="1" ht="94.5" customHeight="1" x14ac:dyDescent="0.25">
      <c r="A9" s="489"/>
      <c r="B9" s="452"/>
      <c r="C9" s="447"/>
      <c r="D9" s="447"/>
      <c r="E9" s="452"/>
      <c r="F9" s="453"/>
      <c r="G9" s="447"/>
      <c r="H9" s="453"/>
      <c r="I9" s="450"/>
      <c r="J9" s="453"/>
      <c r="K9" s="453"/>
      <c r="L9" s="450"/>
      <c r="M9" s="450"/>
      <c r="N9" s="447"/>
      <c r="O9" s="486"/>
      <c r="P9" s="447"/>
      <c r="Q9" s="453"/>
      <c r="R9" s="184" t="s">
        <v>13</v>
      </c>
      <c r="S9" s="184" t="s">
        <v>17</v>
      </c>
      <c r="T9" s="184" t="s">
        <v>28</v>
      </c>
      <c r="U9" s="184" t="s">
        <v>18</v>
      </c>
      <c r="V9" s="184" t="s">
        <v>21</v>
      </c>
      <c r="W9" s="184" t="s">
        <v>24</v>
      </c>
      <c r="X9" s="487"/>
      <c r="Y9" s="487"/>
      <c r="Z9" s="487"/>
      <c r="AA9" s="487"/>
      <c r="AB9" s="487"/>
      <c r="AC9" s="487"/>
      <c r="AD9" s="486"/>
      <c r="AE9" s="447"/>
      <c r="AF9" s="447"/>
      <c r="AG9" s="447"/>
      <c r="AH9" s="447"/>
      <c r="AI9" s="447"/>
      <c r="AJ9" s="448"/>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row>
    <row r="10" spans="1:68" s="3" customFormat="1" ht="289.5" customHeight="1" x14ac:dyDescent="0.25">
      <c r="A10" s="185">
        <v>33</v>
      </c>
      <c r="B10" s="186" t="s">
        <v>133</v>
      </c>
      <c r="C10" s="187" t="s">
        <v>219</v>
      </c>
      <c r="D10" s="266" t="s">
        <v>216</v>
      </c>
      <c r="E10" s="188" t="s">
        <v>220</v>
      </c>
      <c r="F10" s="186" t="s">
        <v>123</v>
      </c>
      <c r="G10" s="189">
        <v>36</v>
      </c>
      <c r="H10" s="190" t="str">
        <f>IF(G10&lt;=0,"",IF(G10&lt;=2,"Muy Baja",IF(G10&lt;=24,"Baja",IF(G10&lt;=500,"Media",IF(G10&lt;=5000,"Alta","Muy Alta")))))</f>
        <v>Media</v>
      </c>
      <c r="I10" s="191">
        <f>IF(H10="","",IF(H10="Muy Baja",0.2,IF(H10="Baja",0.4,IF(H10="Media",0.6,IF(H10="Alta",0.8,IF(H10="Muy Alta",1,))))))</f>
        <v>0.6</v>
      </c>
      <c r="J10" s="192" t="s">
        <v>149</v>
      </c>
      <c r="K10" s="191" t="str">
        <f>IF(NOT(ISERROR(MATCH(J10,'Tabla Impacto'!$B$221:$B$223,0))),'Tabla Impacto'!$F$223&amp;"Por favor no seleccionar los criterios de impacto(Afectación Económica o presupuestal y Pérdida Reputacional)",J10)</f>
        <v xml:space="preserve">     Entre 50 y 100 SMLMV </v>
      </c>
      <c r="L10" s="190" t="str">
        <f>IF(OR(K10='Tabla Impacto'!$C$11,K10='Tabla Impacto'!$D$11),"Leve",IF(OR(K10='Tabla Impacto'!$C$12,K10='Tabla Impacto'!$D$12),"Menor",IF(OR(K10='Tabla Impacto'!$C$13,K10='Tabla Impacto'!$D$13),"Moderado",IF(OR(K10='Tabla Impacto'!$C$14,K10='Tabla Impacto'!$D$14),"Mayor",IF(OR(K10='Tabla Impacto'!$C$15,K10='Tabla Impacto'!$D$15),"Catastrófico","")))))</f>
        <v>Moderado</v>
      </c>
      <c r="M10" s="191">
        <f>IF(L10="","",IF(L10="Leve",0.2,IF(L10="Menor",0.4,IF(L10="Moderado",0.6,IF(L10="Mayor",0.8,IF(L10="Catastrófico",1,))))))</f>
        <v>0.6</v>
      </c>
      <c r="N10" s="193"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185">
        <v>33</v>
      </c>
      <c r="P10" s="194" t="s">
        <v>217</v>
      </c>
      <c r="Q10" s="195" t="str">
        <f>IF(OR(R10="Preventivo",R10="Detectivo"),"Probabilidad",IF(R10="Correctivo","Impacto",""))</f>
        <v>Probabilidad</v>
      </c>
      <c r="R10" s="196" t="s">
        <v>14</v>
      </c>
      <c r="S10" s="196" t="s">
        <v>9</v>
      </c>
      <c r="T10" s="197" t="str">
        <f>IF(AND(R10="Preventivo",S10="Automático"),"50%",IF(AND(R10="Preventivo",S10="Manual"),"40%",IF(AND(R10="Detectivo",S10="Automático"),"40%",IF(AND(R10="Detectivo",S10="Manual"),"30%",IF(AND(R10="Correctivo",S10="Automático"),"35%",IF(AND(R10="Correctivo",S10="Manual"),"25%",""))))))</f>
        <v>40%</v>
      </c>
      <c r="U10" s="196" t="s">
        <v>19</v>
      </c>
      <c r="V10" s="196" t="s">
        <v>22</v>
      </c>
      <c r="W10" s="196" t="s">
        <v>120</v>
      </c>
      <c r="X10" s="198">
        <f>IFERROR(IF(Q10="Probabilidad",(I10-(+I10*T10)),IF(Q10="Impacto",I10,"")),"")</f>
        <v>0.36</v>
      </c>
      <c r="Y10" s="199" t="str">
        <f>IFERROR(IF(X10="","",IF(X10&lt;=0.2,"Muy Baja",IF(X10&lt;=0.4,"Baja",IF(X10&lt;=0.6,"Media",IF(X10&lt;=0.8,"Alta","Muy Alta"))))),"")</f>
        <v>Baja</v>
      </c>
      <c r="Z10" s="197">
        <f>+X10</f>
        <v>0.36</v>
      </c>
      <c r="AA10" s="199" t="str">
        <f>IFERROR(IF(AB10="","",IF(AB10&lt;=0.2,"Leve",IF(AB10&lt;=0.4,"Menor",IF(AB10&lt;=0.6,"Moderado",IF(AB10&lt;=0.8,"Mayor","Catastrófico"))))),"")</f>
        <v>Moderado</v>
      </c>
      <c r="AB10" s="197">
        <f>IFERROR(IF(Q10="Impacto",(M10-(+M10*T10)),IF(Q10="Probabilidad",M10,"")),"")</f>
        <v>0.6</v>
      </c>
      <c r="AC10" s="200"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96" t="s">
        <v>32</v>
      </c>
      <c r="AE10" s="201" t="s">
        <v>218</v>
      </c>
      <c r="AF10" s="201" t="s">
        <v>247</v>
      </c>
      <c r="AG10" s="202">
        <v>44439</v>
      </c>
      <c r="AH10" s="202">
        <v>44561</v>
      </c>
      <c r="AI10" s="203" t="s">
        <v>214</v>
      </c>
      <c r="AJ10" s="204" t="s">
        <v>41</v>
      </c>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row>
    <row r="11" spans="1:68" ht="151.5" hidden="1" customHeight="1" outlineLevel="1" x14ac:dyDescent="0.3">
      <c r="A11" s="274"/>
      <c r="B11" s="275"/>
      <c r="C11" s="267"/>
      <c r="D11" s="268"/>
      <c r="E11" s="267"/>
      <c r="F11" s="276"/>
      <c r="G11" s="277"/>
      <c r="H11" s="278"/>
      <c r="I11" s="279"/>
      <c r="J11" s="280"/>
      <c r="K11" s="279">
        <f>IF(NOT(ISERROR(MATCH(J11,_xlfn.ANCHORARRAY(E22),0))),I24&amp;"Por favor no seleccionar los criterios de impacto",J11)</f>
        <v>0</v>
      </c>
      <c r="L11" s="278"/>
      <c r="M11" s="279"/>
      <c r="N11" s="281"/>
      <c r="O11" s="205"/>
      <c r="P11" s="194"/>
      <c r="Q11" s="206" t="str">
        <f>IF(OR(R11="Preventivo",R11="Detectivo"),"Probabilidad",IF(R11="Correctivo","Impacto",""))</f>
        <v/>
      </c>
      <c r="R11" s="207"/>
      <c r="S11" s="207"/>
      <c r="T11" s="208" t="str">
        <f t="shared" ref="T11:T15" si="0">IF(AND(R11="Preventivo",S11="Automático"),"50%",IF(AND(R11="Preventivo",S11="Manual"),"40%",IF(AND(R11="Detectivo",S11="Automático"),"40%",IF(AND(R11="Detectivo",S11="Manual"),"30%",IF(AND(R11="Correctivo",S11="Automático"),"35%",IF(AND(R11="Correctivo",S11="Manual"),"25%",""))))))</f>
        <v/>
      </c>
      <c r="U11" s="207"/>
      <c r="V11" s="207"/>
      <c r="W11" s="207"/>
      <c r="X11" s="209" t="str">
        <f>IFERROR(IF(AND(Q10="Probabilidad",Q11="Probabilidad"),(Z10-(+Z10*T11)),IF(Q11="Probabilidad",(I10-(+I10*T11)),IF(Q11="Impacto",Z10,""))),"")</f>
        <v/>
      </c>
      <c r="Y11" s="210" t="str">
        <f t="shared" ref="Y11:Y69" si="1">IFERROR(IF(X11="","",IF(X11&lt;=0.2,"Muy Baja",IF(X11&lt;=0.4,"Baja",IF(X11&lt;=0.6,"Media",IF(X11&lt;=0.8,"Alta","Muy Alta"))))),"")</f>
        <v/>
      </c>
      <c r="Z11" s="211" t="str">
        <f t="shared" ref="Z11:Z15" si="2">+X11</f>
        <v/>
      </c>
      <c r="AA11" s="210" t="str">
        <f t="shared" ref="AA11:AA69" si="3">IFERROR(IF(AB11="","",IF(AB11&lt;=0.2,"Leve",IF(AB11&lt;=0.4,"Menor",IF(AB11&lt;=0.6,"Moderado",IF(AB11&lt;=0.8,"Mayor","Catastrófico"))))),"")</f>
        <v/>
      </c>
      <c r="AB11" s="211" t="str">
        <f>IFERROR(IF(AND(Q10="Impacto",Q11="Impacto"),(AB10-(+AB10*T11)),IF(Q11="Impacto",($M$10-(+$M$10*T11)),IF(Q11="Probabilidad",AB10,""))),"")</f>
        <v/>
      </c>
      <c r="AC11" s="212"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
      </c>
      <c r="AD11" s="213"/>
      <c r="AE11" s="214"/>
      <c r="AF11" s="215"/>
      <c r="AG11" s="216"/>
      <c r="AH11" s="217"/>
      <c r="AI11" s="214"/>
      <c r="AJ11" s="215"/>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row>
    <row r="12" spans="1:68" ht="151.5" hidden="1" customHeight="1" outlineLevel="1" x14ac:dyDescent="0.3">
      <c r="A12" s="274"/>
      <c r="B12" s="275"/>
      <c r="C12" s="269"/>
      <c r="D12" s="270"/>
      <c r="E12" s="269"/>
      <c r="F12" s="276"/>
      <c r="G12" s="277"/>
      <c r="H12" s="278"/>
      <c r="I12" s="279"/>
      <c r="J12" s="280"/>
      <c r="K12" s="279">
        <f>IF(NOT(ISERROR(MATCH(J12,_xlfn.ANCHORARRAY(E23),0))),I25&amp;"Por favor no seleccionar los criterios de impacto",J12)</f>
        <v>0</v>
      </c>
      <c r="L12" s="278"/>
      <c r="M12" s="279"/>
      <c r="N12" s="281"/>
      <c r="O12" s="218"/>
      <c r="P12" s="228"/>
      <c r="Q12" s="219" t="str">
        <f>IF(OR(R12="Preventivo",R12="Detectivo"),"Probabilidad",IF(R12="Correctivo","Impacto",""))</f>
        <v/>
      </c>
      <c r="R12" s="220"/>
      <c r="S12" s="220"/>
      <c r="T12" s="221" t="str">
        <f t="shared" si="0"/>
        <v/>
      </c>
      <c r="U12" s="220"/>
      <c r="V12" s="220"/>
      <c r="W12" s="220"/>
      <c r="X12" s="222" t="str">
        <f>IFERROR(IF(AND(Q11="Probabilidad",Q12="Probabilidad"),(Z11-(+Z11*T12)),IF(AND(Q11="Impacto",Q12="Probabilidad"),(Z10-(+Z10*T12)),IF(Q12="Impacto",Z11,""))),"")</f>
        <v/>
      </c>
      <c r="Y12" s="223" t="str">
        <f t="shared" si="1"/>
        <v/>
      </c>
      <c r="Z12" s="224" t="str">
        <f t="shared" si="2"/>
        <v/>
      </c>
      <c r="AA12" s="223" t="str">
        <f t="shared" si="3"/>
        <v/>
      </c>
      <c r="AB12" s="224" t="str">
        <f>IFERROR(IF(AND(Q11="Impacto",Q12="Impacto"),(AB11-(+AB11*T12)),IF(AND(Q11="Probabilidad",Q12="Impacto"),(AB10-(+AB10*T12)),IF(Q12="Probabilidad",AB11,""))),"")</f>
        <v/>
      </c>
      <c r="AC12" s="225" t="str">
        <f t="shared" si="4"/>
        <v/>
      </c>
      <c r="AD12" s="226"/>
      <c r="AE12" s="227"/>
      <c r="AF12" s="228"/>
      <c r="AG12" s="229"/>
      <c r="AH12" s="229"/>
      <c r="AI12" s="227"/>
      <c r="AJ12" s="228"/>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row>
    <row r="13" spans="1:68" ht="151.5" hidden="1" customHeight="1" outlineLevel="1" x14ac:dyDescent="0.3">
      <c r="A13" s="274"/>
      <c r="B13" s="275"/>
      <c r="C13" s="269"/>
      <c r="D13" s="270"/>
      <c r="E13" s="269"/>
      <c r="F13" s="276"/>
      <c r="G13" s="277"/>
      <c r="H13" s="278"/>
      <c r="I13" s="279"/>
      <c r="J13" s="280"/>
      <c r="K13" s="279">
        <f>IF(NOT(ISERROR(MATCH(J13,_xlfn.ANCHORARRAY(E24),0))),I26&amp;"Por favor no seleccionar los criterios de impacto",J13)</f>
        <v>0</v>
      </c>
      <c r="L13" s="278"/>
      <c r="M13" s="279"/>
      <c r="N13" s="281"/>
      <c r="O13" s="218"/>
      <c r="P13" s="227"/>
      <c r="Q13" s="219" t="str">
        <f t="shared" ref="Q13:Q15" si="5">IF(OR(R13="Preventivo",R13="Detectivo"),"Probabilidad",IF(R13="Correctivo","Impacto",""))</f>
        <v/>
      </c>
      <c r="R13" s="220"/>
      <c r="S13" s="220"/>
      <c r="T13" s="221" t="str">
        <f t="shared" si="0"/>
        <v/>
      </c>
      <c r="U13" s="220"/>
      <c r="V13" s="220"/>
      <c r="W13" s="220"/>
      <c r="X13" s="222" t="str">
        <f t="shared" ref="X13:X15" si="6">IFERROR(IF(AND(Q12="Probabilidad",Q13="Probabilidad"),(Z12-(+Z12*T13)),IF(AND(Q12="Impacto",Q13="Probabilidad"),(Z11-(+Z11*T13)),IF(Q13="Impacto",Z12,""))),"")</f>
        <v/>
      </c>
      <c r="Y13" s="223" t="str">
        <f t="shared" si="1"/>
        <v/>
      </c>
      <c r="Z13" s="224" t="str">
        <f t="shared" si="2"/>
        <v/>
      </c>
      <c r="AA13" s="223" t="str">
        <f t="shared" si="3"/>
        <v/>
      </c>
      <c r="AB13" s="224" t="str">
        <f t="shared" ref="AB13:AB15" si="7">IFERROR(IF(AND(Q12="Impacto",Q13="Impacto"),(AB12-(+AB12*T13)),IF(AND(Q12="Probabilidad",Q13="Impacto"),(AB11-(+AB11*T13)),IF(Q13="Probabilidad",AB12,""))),"")</f>
        <v/>
      </c>
      <c r="AC13" s="225"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226"/>
      <c r="AE13" s="227"/>
      <c r="AF13" s="228"/>
      <c r="AG13" s="229"/>
      <c r="AH13" s="229"/>
      <c r="AI13" s="227"/>
      <c r="AJ13" s="228"/>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row>
    <row r="14" spans="1:68" ht="151.5" hidden="1" customHeight="1" outlineLevel="1" x14ac:dyDescent="0.3">
      <c r="A14" s="274"/>
      <c r="B14" s="275"/>
      <c r="C14" s="269"/>
      <c r="D14" s="270"/>
      <c r="E14" s="269"/>
      <c r="F14" s="276"/>
      <c r="G14" s="277"/>
      <c r="H14" s="278"/>
      <c r="I14" s="279"/>
      <c r="J14" s="280"/>
      <c r="K14" s="279">
        <f>IF(NOT(ISERROR(MATCH(J14,_xlfn.ANCHORARRAY(E25),0))),I27&amp;"Por favor no seleccionar los criterios de impacto",J14)</f>
        <v>0</v>
      </c>
      <c r="L14" s="278"/>
      <c r="M14" s="279"/>
      <c r="N14" s="281"/>
      <c r="O14" s="218"/>
      <c r="P14" s="227"/>
      <c r="Q14" s="219" t="str">
        <f t="shared" si="5"/>
        <v/>
      </c>
      <c r="R14" s="220"/>
      <c r="S14" s="220"/>
      <c r="T14" s="221" t="str">
        <f t="shared" si="0"/>
        <v/>
      </c>
      <c r="U14" s="220"/>
      <c r="V14" s="220"/>
      <c r="W14" s="220"/>
      <c r="X14" s="222" t="str">
        <f t="shared" si="6"/>
        <v/>
      </c>
      <c r="Y14" s="223" t="str">
        <f t="shared" si="1"/>
        <v/>
      </c>
      <c r="Z14" s="224" t="str">
        <f t="shared" si="2"/>
        <v/>
      </c>
      <c r="AA14" s="223" t="str">
        <f t="shared" si="3"/>
        <v/>
      </c>
      <c r="AB14" s="224" t="str">
        <f t="shared" si="7"/>
        <v/>
      </c>
      <c r="AC14" s="225" t="str">
        <f t="shared" si="4"/>
        <v/>
      </c>
      <c r="AD14" s="226"/>
      <c r="AE14" s="227"/>
      <c r="AF14" s="228"/>
      <c r="AG14" s="229"/>
      <c r="AH14" s="229"/>
      <c r="AI14" s="227"/>
      <c r="AJ14" s="228"/>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row>
    <row r="15" spans="1:68" ht="151.5" hidden="1" customHeight="1" outlineLevel="1" x14ac:dyDescent="0.3">
      <c r="A15" s="274"/>
      <c r="B15" s="275"/>
      <c r="C15" s="271"/>
      <c r="D15" s="272"/>
      <c r="E15" s="271"/>
      <c r="F15" s="276"/>
      <c r="G15" s="277"/>
      <c r="H15" s="278"/>
      <c r="I15" s="279"/>
      <c r="J15" s="280"/>
      <c r="K15" s="279">
        <f>IF(NOT(ISERROR(MATCH(J15,_xlfn.ANCHORARRAY(E26),0))),I28&amp;"Por favor no seleccionar los criterios de impacto",J15)</f>
        <v>0</v>
      </c>
      <c r="L15" s="278"/>
      <c r="M15" s="279"/>
      <c r="N15" s="281"/>
      <c r="O15" s="230"/>
      <c r="P15" s="235"/>
      <c r="Q15" s="231" t="str">
        <f t="shared" si="5"/>
        <v/>
      </c>
      <c r="R15" s="226"/>
      <c r="S15" s="226"/>
      <c r="T15" s="224" t="str">
        <f t="shared" si="0"/>
        <v/>
      </c>
      <c r="U15" s="226"/>
      <c r="V15" s="226"/>
      <c r="W15" s="226"/>
      <c r="X15" s="232" t="str">
        <f t="shared" si="6"/>
        <v/>
      </c>
      <c r="Y15" s="233" t="str">
        <f t="shared" si="1"/>
        <v/>
      </c>
      <c r="Z15" s="224" t="str">
        <f t="shared" si="2"/>
        <v/>
      </c>
      <c r="AA15" s="233" t="str">
        <f t="shared" si="3"/>
        <v/>
      </c>
      <c r="AB15" s="224" t="str">
        <f t="shared" si="7"/>
        <v/>
      </c>
      <c r="AC15" s="234" t="str">
        <f t="shared" si="4"/>
        <v/>
      </c>
      <c r="AD15" s="226"/>
      <c r="AE15" s="235"/>
      <c r="AF15" s="236"/>
      <c r="AG15" s="237"/>
      <c r="AH15" s="237"/>
      <c r="AI15" s="235"/>
      <c r="AJ15" s="236"/>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row>
    <row r="16" spans="1:68" ht="151.5" customHeight="1" collapsed="1" x14ac:dyDescent="0.3">
      <c r="A16" s="471">
        <v>34</v>
      </c>
      <c r="B16" s="398" t="s">
        <v>134</v>
      </c>
      <c r="C16" s="481" t="s">
        <v>223</v>
      </c>
      <c r="D16" s="481" t="s">
        <v>221</v>
      </c>
      <c r="E16" s="481" t="s">
        <v>222</v>
      </c>
      <c r="F16" s="498" t="s">
        <v>123</v>
      </c>
      <c r="G16" s="400">
        <v>48</v>
      </c>
      <c r="H16" s="402" t="str">
        <f>IF(G16&lt;=0,"",IF(G16&lt;=2,"Muy Baja",IF(G16&lt;=24,"Baja",IF(G16&lt;=500,"Media",IF(G16&lt;=5000,"Alta","Muy Alta")))))</f>
        <v>Media</v>
      </c>
      <c r="I16" s="404">
        <f>IF(H16="","",IF(H16="Muy Baja",0.2,IF(H16="Baja",0.4,IF(H16="Media",0.6,IF(H16="Alta",0.8,IF(H16="Muy Alta",1,))))))</f>
        <v>0.6</v>
      </c>
      <c r="J16" s="406" t="s">
        <v>149</v>
      </c>
      <c r="K16" s="238" t="str">
        <f>IF(NOT(ISERROR(MATCH(J16,'Tabla Impacto'!$B$221:$B$223,0))),'Tabla Impacto'!$F$223&amp;"Por favor no seleccionar los criterios de impacto(Afectación Económica o presupuestal y Pérdida Reputacional)",J16)</f>
        <v xml:space="preserve">     Entre 50 y 100 SMLMV </v>
      </c>
      <c r="L16" s="402" t="str">
        <f>IF(OR(K16='Tabla Impacto'!$C$11,K16='Tabla Impacto'!$D$11),"Leve",IF(OR(K16='Tabla Impacto'!$C$12,K16='Tabla Impacto'!$D$12),"Menor",IF(OR(K16='Tabla Impacto'!$C$13,K16='Tabla Impacto'!$D$13),"Moderado",IF(OR(K16='Tabla Impacto'!$C$14,K16='Tabla Impacto'!$D$14),"Mayor",IF(OR(K16='Tabla Impacto'!$C$15,K16='Tabla Impacto'!$D$15),"Catastrófico","")))))</f>
        <v>Moderado</v>
      </c>
      <c r="M16" s="404">
        <f>IF(L16="","",IF(L16="Leve",0.2,IF(L16="Menor",0.4,IF(L16="Moderado",0.6,IF(L16="Mayor",0.8,IF(L16="Catastrófico",1,))))))</f>
        <v>0.6</v>
      </c>
      <c r="N16" s="408"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410">
        <v>34</v>
      </c>
      <c r="P16" s="480" t="s">
        <v>224</v>
      </c>
      <c r="Q16" s="412" t="s">
        <v>2</v>
      </c>
      <c r="R16" s="414" t="s">
        <v>14</v>
      </c>
      <c r="S16" s="414" t="s">
        <v>9</v>
      </c>
      <c r="T16" s="416" t="str">
        <f>IF(AND(R16="Preventivo",S16="Automático"),"50%",IF(AND(R16="Preventivo",S16="Manual"),"40%",IF(AND(R16="Detectivo",S16="Automático"),"40%",IF(AND(R16="Detectivo",S16="Manual"),"30%",IF(AND(R16="Correctivo",S16="Automático"),"35%",IF(AND(R16="Correctivo",S16="Manual"),"25%",""))))))</f>
        <v>40%</v>
      </c>
      <c r="U16" s="414" t="s">
        <v>19</v>
      </c>
      <c r="V16" s="414" t="s">
        <v>22</v>
      </c>
      <c r="W16" s="414" t="s">
        <v>120</v>
      </c>
      <c r="X16" s="239">
        <f>IFERROR(IF(Q16="Probabilidad",(I16-(+I16*T16)),IF(Q16="Impacto",I16,"")),"")</f>
        <v>0.6</v>
      </c>
      <c r="Y16" s="418" t="str">
        <f>IFERROR(IF(X16="","",IF(X16&lt;=0.2,"Muy Baja",IF(X16&lt;=0.4,"Baja",IF(X16&lt;=0.6,"Media",IF(X16&lt;=0.8,"Alta","Muy Alta"))))),"")</f>
        <v>Media</v>
      </c>
      <c r="Z16" s="416">
        <f>+X16</f>
        <v>0.6</v>
      </c>
      <c r="AA16" s="418" t="str">
        <f>IFERROR(IF(AB16="","",IF(AB16&lt;=0.2,"Leve",IF(AB16&lt;=0.4,"Menor",IF(AB16&lt;=0.6,"Moderado",IF(AB16&lt;=0.8,"Mayor","Catastrófico"))))),"")</f>
        <v>Menor</v>
      </c>
      <c r="AB16" s="416">
        <f>IFERROR(IF(Q16="Impacto",(M16-(+M16*T16)),IF(Q16="Probabilidad",M16,"")),"")</f>
        <v>0.36</v>
      </c>
      <c r="AC16" s="469"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414" t="s">
        <v>136</v>
      </c>
      <c r="AE16" s="497" t="s">
        <v>225</v>
      </c>
      <c r="AF16" s="398" t="s">
        <v>236</v>
      </c>
      <c r="AG16" s="454">
        <v>44439</v>
      </c>
      <c r="AH16" s="483" t="s">
        <v>215</v>
      </c>
      <c r="AI16" s="398" t="s">
        <v>214</v>
      </c>
      <c r="AJ16" s="400" t="s">
        <v>41</v>
      </c>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row>
    <row r="17" spans="1:68" ht="151.5" customHeight="1" x14ac:dyDescent="0.3">
      <c r="A17" s="472"/>
      <c r="B17" s="399"/>
      <c r="C17" s="482"/>
      <c r="D17" s="482"/>
      <c r="E17" s="482"/>
      <c r="F17" s="499"/>
      <c r="G17" s="401"/>
      <c r="H17" s="403"/>
      <c r="I17" s="405"/>
      <c r="J17" s="407"/>
      <c r="K17" s="238">
        <f>IF(NOT(ISERROR(MATCH(J17,_xlfn.ANCHORARRAY(E28),0))),I30&amp;"Por favor no seleccionar los criterios de impacto",J17)</f>
        <v>0</v>
      </c>
      <c r="L17" s="403"/>
      <c r="M17" s="405"/>
      <c r="N17" s="409"/>
      <c r="O17" s="411"/>
      <c r="P17" s="480"/>
      <c r="Q17" s="413"/>
      <c r="R17" s="415"/>
      <c r="S17" s="415"/>
      <c r="T17" s="417"/>
      <c r="U17" s="415"/>
      <c r="V17" s="415"/>
      <c r="W17" s="415"/>
      <c r="X17" s="239" t="str">
        <f>IFERROR(IF(AND(Q16="Probabilidad",Q17="Probabilidad"),(Z16-(+Z16*T17)),IF(Q17="Probabilidad",(I16-(+I16*T17)),IF(Q17="Impacto",Z16,""))),"")</f>
        <v/>
      </c>
      <c r="Y17" s="419"/>
      <c r="Z17" s="417"/>
      <c r="AA17" s="419"/>
      <c r="AB17" s="417"/>
      <c r="AC17" s="470"/>
      <c r="AD17" s="415"/>
      <c r="AE17" s="497"/>
      <c r="AF17" s="399"/>
      <c r="AG17" s="455"/>
      <c r="AH17" s="484"/>
      <c r="AI17" s="399"/>
      <c r="AJ17" s="401"/>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row>
    <row r="18" spans="1:68" ht="151.5" hidden="1" customHeight="1" outlineLevel="1" x14ac:dyDescent="0.3">
      <c r="A18" s="282"/>
      <c r="B18" s="275"/>
      <c r="C18" s="283"/>
      <c r="D18" s="283"/>
      <c r="E18" s="283"/>
      <c r="F18" s="283"/>
      <c r="G18" s="284"/>
      <c r="H18" s="285"/>
      <c r="I18" s="286"/>
      <c r="J18" s="287"/>
      <c r="K18" s="286">
        <f>IF(NOT(ISERROR(MATCH(J18,_xlfn.ANCHORARRAY(E29),0))),I31&amp;"Por favor no seleccionar los criterios de impacto",J18)</f>
        <v>0</v>
      </c>
      <c r="L18" s="285"/>
      <c r="M18" s="286"/>
      <c r="N18" s="288"/>
      <c r="O18" s="240"/>
      <c r="P18" s="480"/>
      <c r="Q18" s="206" t="str">
        <f>IF(OR(R18="Preventivo",R18="Detectivo"),"Probabilidad",IF(R18="Correctivo","Impacto",""))</f>
        <v/>
      </c>
      <c r="R18" s="207"/>
      <c r="S18" s="207"/>
      <c r="T18" s="208" t="str">
        <f t="shared" ref="T18:T21" si="8">IF(AND(R18="Preventivo",S18="Automático"),"50%",IF(AND(R18="Preventivo",S18="Manual"),"40%",IF(AND(R18="Detectivo",S18="Automático"),"40%",IF(AND(R18="Detectivo",S18="Manual"),"30%",IF(AND(R18="Correctivo",S18="Automático"),"35%",IF(AND(R18="Correctivo",S18="Manual"),"25%",""))))))</f>
        <v/>
      </c>
      <c r="U18" s="207"/>
      <c r="V18" s="207"/>
      <c r="W18" s="207"/>
      <c r="X18" s="209" t="str">
        <f>IFERROR(IF(AND(Q17="Probabilidad",Q18="Probabilidad"),(Z17-(+Z17*T18)),IF(AND(Q17="Impacto",Q18="Probabilidad"),(Z16-(+Z16*T18)),IF(Q18="Impacto",Z17,""))),"")</f>
        <v/>
      </c>
      <c r="Y18" s="210" t="str">
        <f t="shared" si="1"/>
        <v/>
      </c>
      <c r="Z18" s="211" t="str">
        <f t="shared" ref="Z18:Z21" si="9">+X18</f>
        <v/>
      </c>
      <c r="AA18" s="210" t="str">
        <f t="shared" si="3"/>
        <v/>
      </c>
      <c r="AB18" s="211" t="str">
        <f>IFERROR(IF(AND(Q17="Impacto",Q18="Impacto"),(AB17-(+AB17*T18)),IF(AND(Q17="Probabilidad",Q18="Impacto"),(AB16-(+AB16*T18)),IF(Q18="Probabilidad",AB17,""))),"")</f>
        <v/>
      </c>
      <c r="AC18" s="212" t="str">
        <f t="shared" ref="AC18" si="10">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
      </c>
      <c r="AD18" s="213"/>
      <c r="AE18" s="214"/>
      <c r="AF18" s="215"/>
      <c r="AG18" s="241"/>
      <c r="AH18" s="216"/>
      <c r="AI18" s="214"/>
      <c r="AJ18" s="215"/>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row>
    <row r="19" spans="1:68" ht="151.5" hidden="1" customHeight="1" outlineLevel="1" x14ac:dyDescent="0.3">
      <c r="A19" s="282"/>
      <c r="B19" s="275"/>
      <c r="C19" s="289"/>
      <c r="D19" s="289"/>
      <c r="E19" s="289"/>
      <c r="F19" s="289"/>
      <c r="G19" s="284"/>
      <c r="H19" s="285"/>
      <c r="I19" s="286"/>
      <c r="J19" s="287"/>
      <c r="K19" s="286">
        <f>IF(NOT(ISERROR(MATCH(J19,_xlfn.ANCHORARRAY(E30),0))),I32&amp;"Por favor no seleccionar los criterios de impacto",J19)</f>
        <v>0</v>
      </c>
      <c r="L19" s="285"/>
      <c r="M19" s="286"/>
      <c r="N19" s="288"/>
      <c r="O19" s="242"/>
      <c r="P19" s="480"/>
      <c r="Q19" s="219" t="str">
        <f t="shared" ref="Q19:Q21" si="11">IF(OR(R19="Preventivo",R19="Detectivo"),"Probabilidad",IF(R19="Correctivo","Impacto",""))</f>
        <v/>
      </c>
      <c r="R19" s="220"/>
      <c r="S19" s="220"/>
      <c r="T19" s="221" t="str">
        <f t="shared" si="8"/>
        <v/>
      </c>
      <c r="U19" s="220"/>
      <c r="V19" s="220"/>
      <c r="W19" s="220"/>
      <c r="X19" s="222" t="str">
        <f t="shared" ref="X19:X21" si="12">IFERROR(IF(AND(Q18="Probabilidad",Q19="Probabilidad"),(Z18-(+Z18*T19)),IF(AND(Q18="Impacto",Q19="Probabilidad"),(Z17-(+Z17*T19)),IF(Q19="Impacto",Z18,""))),"")</f>
        <v/>
      </c>
      <c r="Y19" s="223" t="str">
        <f t="shared" si="1"/>
        <v/>
      </c>
      <c r="Z19" s="224" t="str">
        <f t="shared" si="9"/>
        <v/>
      </c>
      <c r="AA19" s="223" t="str">
        <f t="shared" si="3"/>
        <v/>
      </c>
      <c r="AB19" s="224" t="str">
        <f t="shared" ref="AB19:AB21" si="13">IFERROR(IF(AND(Q18="Impacto",Q19="Impacto"),(AB18-(+AB18*T19)),IF(AND(Q18="Probabilidad",Q19="Impacto"),(AB17-(+AB17*T19)),IF(Q19="Probabilidad",AB18,""))),"")</f>
        <v/>
      </c>
      <c r="AC19" s="225"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226"/>
      <c r="AE19" s="227"/>
      <c r="AF19" s="228"/>
      <c r="AG19" s="229"/>
      <c r="AH19" s="229"/>
      <c r="AI19" s="227"/>
      <c r="AJ19" s="228"/>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row>
    <row r="20" spans="1:68" ht="151.5" hidden="1" customHeight="1" outlineLevel="1" x14ac:dyDescent="0.3">
      <c r="A20" s="282"/>
      <c r="B20" s="275"/>
      <c r="C20" s="271"/>
      <c r="D20" s="271"/>
      <c r="E20" s="271"/>
      <c r="F20" s="271"/>
      <c r="G20" s="284"/>
      <c r="H20" s="285"/>
      <c r="I20" s="286"/>
      <c r="J20" s="287"/>
      <c r="K20" s="286">
        <f>IF(NOT(ISERROR(MATCH(J20,_xlfn.ANCHORARRAY(E31),0))),I33&amp;"Por favor no seleccionar los criterios de impacto",J20)</f>
        <v>0</v>
      </c>
      <c r="L20" s="285"/>
      <c r="M20" s="286"/>
      <c r="N20" s="288"/>
      <c r="O20" s="242"/>
      <c r="P20" s="290"/>
      <c r="Q20" s="219" t="str">
        <f t="shared" si="11"/>
        <v/>
      </c>
      <c r="R20" s="220"/>
      <c r="S20" s="220"/>
      <c r="T20" s="221" t="str">
        <f t="shared" si="8"/>
        <v/>
      </c>
      <c r="U20" s="220"/>
      <c r="V20" s="220"/>
      <c r="W20" s="220"/>
      <c r="X20" s="222" t="str">
        <f t="shared" si="12"/>
        <v/>
      </c>
      <c r="Y20" s="223" t="str">
        <f t="shared" si="1"/>
        <v/>
      </c>
      <c r="Z20" s="224" t="str">
        <f t="shared" si="9"/>
        <v/>
      </c>
      <c r="AA20" s="223" t="str">
        <f t="shared" si="3"/>
        <v/>
      </c>
      <c r="AB20" s="224" t="str">
        <f t="shared" si="13"/>
        <v/>
      </c>
      <c r="AC20" s="225"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226"/>
      <c r="AE20" s="227"/>
      <c r="AF20" s="228"/>
      <c r="AG20" s="229"/>
      <c r="AH20" s="229"/>
      <c r="AI20" s="227"/>
      <c r="AJ20" s="228"/>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row>
    <row r="21" spans="1:68" ht="151.5" hidden="1" customHeight="1" outlineLevel="1" x14ac:dyDescent="0.3">
      <c r="A21" s="282"/>
      <c r="B21" s="275"/>
      <c r="C21" s="291"/>
      <c r="D21" s="291"/>
      <c r="E21" s="291"/>
      <c r="F21" s="291"/>
      <c r="G21" s="284"/>
      <c r="H21" s="285"/>
      <c r="I21" s="286"/>
      <c r="J21" s="287"/>
      <c r="K21" s="292">
        <f>IF(NOT(ISERROR(MATCH(J21,_xlfn.ANCHORARRAY(E32),0))),I34&amp;"Por favor no seleccionar los criterios de impacto",J21)</f>
        <v>0</v>
      </c>
      <c r="L21" s="285"/>
      <c r="M21" s="286"/>
      <c r="N21" s="288"/>
      <c r="O21" s="243"/>
      <c r="P21" s="293"/>
      <c r="Q21" s="231" t="str">
        <f t="shared" si="11"/>
        <v/>
      </c>
      <c r="R21" s="226"/>
      <c r="S21" s="226"/>
      <c r="T21" s="224" t="str">
        <f t="shared" si="8"/>
        <v/>
      </c>
      <c r="U21" s="226"/>
      <c r="V21" s="226"/>
      <c r="W21" s="226"/>
      <c r="X21" s="232" t="str">
        <f t="shared" si="12"/>
        <v/>
      </c>
      <c r="Y21" s="233" t="str">
        <f t="shared" si="1"/>
        <v/>
      </c>
      <c r="Z21" s="224" t="str">
        <f t="shared" si="9"/>
        <v/>
      </c>
      <c r="AA21" s="233" t="str">
        <f t="shared" si="3"/>
        <v/>
      </c>
      <c r="AB21" s="224" t="str">
        <f t="shared" si="13"/>
        <v/>
      </c>
      <c r="AC21" s="234" t="str">
        <f t="shared" si="14"/>
        <v/>
      </c>
      <c r="AD21" s="226"/>
      <c r="AE21" s="235"/>
      <c r="AF21" s="236"/>
      <c r="AG21" s="237"/>
      <c r="AH21" s="237"/>
      <c r="AI21" s="235"/>
      <c r="AJ21" s="236"/>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row>
    <row r="22" spans="1:68" s="349" customFormat="1" ht="278.25" customHeight="1" collapsed="1" x14ac:dyDescent="0.3">
      <c r="A22" s="337">
        <v>35</v>
      </c>
      <c r="B22" s="301" t="s">
        <v>133</v>
      </c>
      <c r="C22" s="188" t="s">
        <v>229</v>
      </c>
      <c r="D22" s="188" t="s">
        <v>245</v>
      </c>
      <c r="E22" s="201" t="s">
        <v>230</v>
      </c>
      <c r="F22" s="350" t="s">
        <v>125</v>
      </c>
      <c r="G22" s="338">
        <v>36</v>
      </c>
      <c r="H22" s="339" t="str">
        <f>IF(G22&lt;=0,"",IF(G22&lt;=2,"Muy Baja",IF(G22&lt;=24,"Baja",IF(G22&lt;=500,"Media",IF(G22&lt;=5000,"Alta","Muy Alta")))))</f>
        <v>Media</v>
      </c>
      <c r="I22" s="340">
        <f>IF(H22="","",IF(H22="Muy Baja",0.2,IF(H22="Baja",0.4,IF(H22="Media",0.6,IF(H22="Alta",0.8,IF(H22="Muy Alta",1,))))))</f>
        <v>0.6</v>
      </c>
      <c r="J22" s="341" t="s">
        <v>149</v>
      </c>
      <c r="K22" s="477" t="str">
        <f>IF(NOT(ISERROR(MATCH(J22,'Tabla Impacto'!$B$221:$B$223,0))),'Tabla Impacto'!$F$223&amp;"Por favor no seleccionar los criterios de impacto(Afectación Económica o presupuestal y Pérdida Reputacional)",J22)</f>
        <v xml:space="preserve">     Entre 50 y 100 SMLMV </v>
      </c>
      <c r="L22" s="339" t="str">
        <f>IF(OR(K22='Tabla Impacto'!$C$11,K22='Tabla Impacto'!$D$11),"Leve",IF(OR(K22='Tabla Impacto'!$C$12,K22='Tabla Impacto'!$D$12),"Menor",IF(OR(K22='Tabla Impacto'!$C$13,K22='Tabla Impacto'!$D$13),"Moderado",IF(OR(K22='Tabla Impacto'!$C$14,K22='Tabla Impacto'!$D$14),"Mayor",IF(OR(K22='Tabla Impacto'!$C$15,K22='Tabla Impacto'!$D$15),"Catastrófico","")))))</f>
        <v>Moderado</v>
      </c>
      <c r="M22" s="340">
        <f>IF(L22="","",IF(L22="Leve",0.2,IF(L22="Menor",0.4,IF(L22="Moderado",0.6,IF(L22="Mayor",0.8,IF(L22="Catastrófico",1,))))))</f>
        <v>0.6</v>
      </c>
      <c r="N22" s="342"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Moderado</v>
      </c>
      <c r="O22" s="337">
        <v>35</v>
      </c>
      <c r="P22" s="456" t="s">
        <v>232</v>
      </c>
      <c r="Q22" s="343" t="s">
        <v>4</v>
      </c>
      <c r="R22" s="344" t="s">
        <v>15</v>
      </c>
      <c r="S22" s="344" t="s">
        <v>9</v>
      </c>
      <c r="T22" s="345" t="str">
        <f>IF(AND(R22="Preventivo",S22="Automático"),"50%",IF(AND(R22="Preventivo",S22="Manual"),"40%",IF(AND(R22="Detectivo",S22="Automático"),"40%",IF(AND(R22="Detectivo",S22="Manual"),"30%",IF(AND(R22="Correctivo",S22="Automático"),"35%",IF(AND(R22="Correctivo",S22="Manual"),"25%",""))))))</f>
        <v>30%</v>
      </c>
      <c r="U22" s="344" t="s">
        <v>19</v>
      </c>
      <c r="V22" s="344" t="s">
        <v>22</v>
      </c>
      <c r="W22" s="344" t="s">
        <v>119</v>
      </c>
      <c r="X22" s="346">
        <f>IFERROR(IF(Q22="Probabilidad",(I22-(+I22*T22)),IF(Q22="Impacto",I22,"")),"")</f>
        <v>0.42</v>
      </c>
      <c r="Y22" s="347" t="str">
        <f>IFERROR(IF(X22="","",IF(X22&lt;=0.2,"Muy Baja",IF(X22&lt;=0.4,"Baja",IF(X22&lt;=0.6,"Media",IF(X22&lt;=0.8,"Alta","Muy Alta"))))),"")</f>
        <v>Media</v>
      </c>
      <c r="Z22" s="345">
        <f>+X22</f>
        <v>0.42</v>
      </c>
      <c r="AA22" s="347" t="str">
        <f>IFERROR(IF(AB22="","",IF(AB22&lt;=0.2,"Leve",IF(AB22&lt;=0.4,"Menor",IF(AB22&lt;=0.6,"Moderado",IF(AB22&lt;=0.8,"Mayor","Catastrófico"))))),"")</f>
        <v>Moderado</v>
      </c>
      <c r="AB22" s="345">
        <f>IFERROR(IF(Q22="Impacto",(M22-(+M22*T22)),IF(Q22="Probabilidad",M22,"")),"")</f>
        <v>0.6</v>
      </c>
      <c r="AC22" s="348"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Moderado</v>
      </c>
      <c r="AD22" s="344" t="s">
        <v>32</v>
      </c>
      <c r="AE22" s="300" t="s">
        <v>233</v>
      </c>
      <c r="AF22" s="300" t="s">
        <v>231</v>
      </c>
      <c r="AG22" s="454" t="s">
        <v>234</v>
      </c>
      <c r="AH22" s="202">
        <v>44562</v>
      </c>
      <c r="AI22" s="300" t="s">
        <v>214</v>
      </c>
      <c r="AJ22" s="338" t="s">
        <v>41</v>
      </c>
    </row>
    <row r="23" spans="1:68" ht="151.5" hidden="1" customHeight="1" outlineLevel="1" x14ac:dyDescent="0.3">
      <c r="A23" s="331"/>
      <c r="B23" s="332"/>
      <c r="C23" s="333"/>
      <c r="D23" s="333"/>
      <c r="E23" s="334"/>
      <c r="F23" s="332"/>
      <c r="G23" s="335"/>
      <c r="H23" s="302"/>
      <c r="I23" s="303"/>
      <c r="J23" s="336"/>
      <c r="K23" s="478">
        <f t="shared" ref="K23:K27" si="15">IF(NOT(ISERROR(MATCH(J23,_xlfn.ANCHORARRAY(E34),0))),I36&amp;"Por favor no seleccionar los criterios de impacto",J23)</f>
        <v>0</v>
      </c>
      <c r="L23" s="302"/>
      <c r="M23" s="303"/>
      <c r="N23" s="304"/>
      <c r="O23" s="305"/>
      <c r="P23" s="456"/>
      <c r="Q23" s="306" t="str">
        <f>IF(OR(R23="Preventivo",R23="Detectivo"),"Probabilidad",IF(R23="Correctivo","Impacto",""))</f>
        <v/>
      </c>
      <c r="R23" s="307"/>
      <c r="S23" s="307"/>
      <c r="T23" s="308" t="str">
        <f t="shared" ref="T23:T27" si="16">IF(AND(R23="Preventivo",S23="Automático"),"50%",IF(AND(R23="Preventivo",S23="Manual"),"40%",IF(AND(R23="Detectivo",S23="Automático"),"40%",IF(AND(R23="Detectivo",S23="Manual"),"30%",IF(AND(R23="Correctivo",S23="Automático"),"35%",IF(AND(R23="Correctivo",S23="Manual"),"25%",""))))))</f>
        <v/>
      </c>
      <c r="U23" s="307"/>
      <c r="V23" s="307"/>
      <c r="W23" s="307"/>
      <c r="X23" s="309" t="str">
        <f>IFERROR(IF(AND(Q22="Probabilidad",Q23="Probabilidad"),(Z22-(+Z22*T23)),IF(Q23="Probabilidad",(I22-(+I22*T23)),IF(Q23="Impacto",Z22,""))),"")</f>
        <v/>
      </c>
      <c r="Y23" s="310" t="str">
        <f t="shared" si="1"/>
        <v/>
      </c>
      <c r="Z23" s="311" t="str">
        <f t="shared" ref="Z23:Z27" si="17">+X23</f>
        <v/>
      </c>
      <c r="AA23" s="310" t="str">
        <f t="shared" si="3"/>
        <v/>
      </c>
      <c r="AB23" s="311" t="str">
        <f>IFERROR(IF(AND(Q22="Impacto",Q23="Impacto"),(AB16-(+AB16*T23)),IF(Q23="Impacto",($M$22-(+$M$22*T23)),IF(Q23="Probabilidad",AB16,""))),"")</f>
        <v/>
      </c>
      <c r="AC23" s="312"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313"/>
      <c r="AE23" s="227"/>
      <c r="AF23" s="215"/>
      <c r="AG23" s="455"/>
      <c r="AH23" s="216"/>
      <c r="AI23" s="214"/>
      <c r="AJ23" s="314"/>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row>
    <row r="24" spans="1:68" ht="151.5" hidden="1" customHeight="1" outlineLevel="1" x14ac:dyDescent="0.3">
      <c r="A24" s="331"/>
      <c r="B24" s="332"/>
      <c r="C24" s="332"/>
      <c r="D24" s="332"/>
      <c r="E24" s="334"/>
      <c r="F24" s="332"/>
      <c r="G24" s="335"/>
      <c r="H24" s="302"/>
      <c r="I24" s="303"/>
      <c r="J24" s="336"/>
      <c r="K24" s="478">
        <f t="shared" si="15"/>
        <v>0</v>
      </c>
      <c r="L24" s="302"/>
      <c r="M24" s="303"/>
      <c r="N24" s="304"/>
      <c r="O24" s="315"/>
      <c r="P24" s="316"/>
      <c r="Q24" s="317" t="str">
        <f>IF(OR(R24="Preventivo",R24="Detectivo"),"Probabilidad",IF(R24="Correctivo","Impacto",""))</f>
        <v/>
      </c>
      <c r="R24" s="318"/>
      <c r="S24" s="318"/>
      <c r="T24" s="319" t="str">
        <f t="shared" si="16"/>
        <v/>
      </c>
      <c r="U24" s="318"/>
      <c r="V24" s="318"/>
      <c r="W24" s="318"/>
      <c r="X24" s="320" t="str">
        <f>IFERROR(IF(AND(Q23="Probabilidad",Q24="Probabilidad"),(Z23-(+Z23*T24)),IF(AND(Q23="Impacto",Q24="Probabilidad"),(Z22-(+Z22*T24)),IF(Q24="Impacto",Z23,""))),"")</f>
        <v/>
      </c>
      <c r="Y24" s="321" t="str">
        <f t="shared" si="1"/>
        <v/>
      </c>
      <c r="Z24" s="322" t="str">
        <f t="shared" si="17"/>
        <v/>
      </c>
      <c r="AA24" s="321" t="str">
        <f t="shared" si="3"/>
        <v/>
      </c>
      <c r="AB24" s="322" t="str">
        <f>IFERROR(IF(AND(Q23="Impacto",Q24="Impacto"),(AB23-(+AB23*T24)),IF(AND(Q23="Probabilidad",Q24="Impacto"),(AB22-(+AB22*T24)),IF(Q24="Probabilidad",AB23,""))),"")</f>
        <v/>
      </c>
      <c r="AC24" s="323" t="str">
        <f t="shared" si="18"/>
        <v/>
      </c>
      <c r="AD24" s="324"/>
      <c r="AE24" s="325"/>
      <c r="AF24" s="316"/>
      <c r="AG24" s="326"/>
      <c r="AH24" s="326"/>
      <c r="AI24" s="325"/>
      <c r="AJ24" s="316"/>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row>
    <row r="25" spans="1:68" ht="151.5" hidden="1" customHeight="1" outlineLevel="1" x14ac:dyDescent="0.3">
      <c r="A25" s="331"/>
      <c r="B25" s="332"/>
      <c r="C25" s="332"/>
      <c r="D25" s="332"/>
      <c r="E25" s="334"/>
      <c r="F25" s="332"/>
      <c r="G25" s="335"/>
      <c r="H25" s="302"/>
      <c r="I25" s="303"/>
      <c r="J25" s="336"/>
      <c r="K25" s="478">
        <f t="shared" si="15"/>
        <v>0</v>
      </c>
      <c r="L25" s="302"/>
      <c r="M25" s="303"/>
      <c r="N25" s="304"/>
      <c r="O25" s="315"/>
      <c r="P25" s="325"/>
      <c r="Q25" s="317" t="str">
        <f t="shared" ref="Q25:Q27" si="19">IF(OR(R25="Preventivo",R25="Detectivo"),"Probabilidad",IF(R25="Correctivo","Impacto",""))</f>
        <v/>
      </c>
      <c r="R25" s="318"/>
      <c r="S25" s="318"/>
      <c r="T25" s="319" t="str">
        <f t="shared" si="16"/>
        <v/>
      </c>
      <c r="U25" s="318"/>
      <c r="V25" s="318"/>
      <c r="W25" s="318"/>
      <c r="X25" s="320" t="str">
        <f t="shared" ref="X25:X27" si="20">IFERROR(IF(AND(Q24="Probabilidad",Q25="Probabilidad"),(Z24-(+Z24*T25)),IF(AND(Q24="Impacto",Q25="Probabilidad"),(Z23-(+Z23*T25)),IF(Q25="Impacto",Z24,""))),"")</f>
        <v/>
      </c>
      <c r="Y25" s="321" t="str">
        <f t="shared" si="1"/>
        <v/>
      </c>
      <c r="Z25" s="322" t="str">
        <f t="shared" si="17"/>
        <v/>
      </c>
      <c r="AA25" s="321" t="str">
        <f t="shared" si="3"/>
        <v/>
      </c>
      <c r="AB25" s="322" t="str">
        <f t="shared" ref="AB25:AB27" si="21">IFERROR(IF(AND(Q24="Impacto",Q25="Impacto"),(AB24-(+AB24*T25)),IF(AND(Q24="Probabilidad",Q25="Impacto"),(AB23-(+AB23*T25)),IF(Q25="Probabilidad",AB24,""))),"")</f>
        <v/>
      </c>
      <c r="AC25" s="323"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324"/>
      <c r="AE25" s="325"/>
      <c r="AF25" s="316"/>
      <c r="AG25" s="326"/>
      <c r="AH25" s="326"/>
      <c r="AI25" s="325"/>
      <c r="AJ25" s="316"/>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row>
    <row r="26" spans="1:68" ht="151.5" hidden="1" customHeight="1" outlineLevel="1" x14ac:dyDescent="0.3">
      <c r="A26" s="331"/>
      <c r="B26" s="332"/>
      <c r="C26" s="332"/>
      <c r="D26" s="332"/>
      <c r="E26" s="334"/>
      <c r="F26" s="332"/>
      <c r="G26" s="335"/>
      <c r="H26" s="302"/>
      <c r="I26" s="303"/>
      <c r="J26" s="336"/>
      <c r="K26" s="478">
        <f t="shared" si="15"/>
        <v>0</v>
      </c>
      <c r="L26" s="302"/>
      <c r="M26" s="303"/>
      <c r="N26" s="304"/>
      <c r="O26" s="315"/>
      <c r="P26" s="325"/>
      <c r="Q26" s="317" t="str">
        <f t="shared" si="19"/>
        <v/>
      </c>
      <c r="R26" s="318"/>
      <c r="S26" s="318"/>
      <c r="T26" s="319" t="str">
        <f t="shared" si="16"/>
        <v/>
      </c>
      <c r="U26" s="318"/>
      <c r="V26" s="318"/>
      <c r="W26" s="318"/>
      <c r="X26" s="320" t="str">
        <f t="shared" si="20"/>
        <v/>
      </c>
      <c r="Y26" s="321" t="str">
        <f t="shared" si="1"/>
        <v/>
      </c>
      <c r="Z26" s="322" t="str">
        <f t="shared" si="17"/>
        <v/>
      </c>
      <c r="AA26" s="321" t="str">
        <f t="shared" si="3"/>
        <v/>
      </c>
      <c r="AB26" s="322" t="str">
        <f t="shared" si="21"/>
        <v/>
      </c>
      <c r="AC26" s="323"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324"/>
      <c r="AE26" s="325"/>
      <c r="AF26" s="316"/>
      <c r="AG26" s="326"/>
      <c r="AH26" s="326"/>
      <c r="AI26" s="325"/>
      <c r="AJ26" s="316"/>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row>
    <row r="27" spans="1:68" ht="151.5" hidden="1" customHeight="1" outlineLevel="1" x14ac:dyDescent="0.3">
      <c r="A27" s="331"/>
      <c r="B27" s="332"/>
      <c r="C27" s="332"/>
      <c r="D27" s="332"/>
      <c r="E27" s="334"/>
      <c r="F27" s="332"/>
      <c r="G27" s="335"/>
      <c r="H27" s="302"/>
      <c r="I27" s="303"/>
      <c r="J27" s="336"/>
      <c r="K27" s="479">
        <f t="shared" si="15"/>
        <v>0</v>
      </c>
      <c r="L27" s="302"/>
      <c r="M27" s="303"/>
      <c r="N27" s="304"/>
      <c r="O27" s="327"/>
      <c r="P27" s="328"/>
      <c r="Q27" s="317" t="str">
        <f t="shared" si="19"/>
        <v/>
      </c>
      <c r="R27" s="318"/>
      <c r="S27" s="318"/>
      <c r="T27" s="319" t="str">
        <f t="shared" si="16"/>
        <v/>
      </c>
      <c r="U27" s="318"/>
      <c r="V27" s="318"/>
      <c r="W27" s="318"/>
      <c r="X27" s="320" t="str">
        <f t="shared" si="20"/>
        <v/>
      </c>
      <c r="Y27" s="321" t="str">
        <f t="shared" si="1"/>
        <v/>
      </c>
      <c r="Z27" s="322" t="str">
        <f t="shared" si="17"/>
        <v/>
      </c>
      <c r="AA27" s="321" t="str">
        <f t="shared" si="3"/>
        <v/>
      </c>
      <c r="AB27" s="322" t="str">
        <f t="shared" si="21"/>
        <v/>
      </c>
      <c r="AC27" s="323" t="str">
        <f t="shared" si="22"/>
        <v/>
      </c>
      <c r="AD27" s="324"/>
      <c r="AE27" s="325"/>
      <c r="AF27" s="329"/>
      <c r="AG27" s="330"/>
      <c r="AH27" s="330"/>
      <c r="AI27" s="328"/>
      <c r="AJ27" s="329"/>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row>
    <row r="28" spans="1:68" ht="249.75" customHeight="1" collapsed="1" x14ac:dyDescent="0.3">
      <c r="A28" s="253">
        <v>36</v>
      </c>
      <c r="B28" s="188" t="s">
        <v>134</v>
      </c>
      <c r="C28" s="188" t="s">
        <v>235</v>
      </c>
      <c r="D28" s="296" t="s">
        <v>246</v>
      </c>
      <c r="E28" s="301" t="s">
        <v>241</v>
      </c>
      <c r="F28" s="187" t="s">
        <v>123</v>
      </c>
      <c r="G28" s="204">
        <v>64</v>
      </c>
      <c r="H28" s="244" t="str">
        <f>IF(G28&lt;=0,"",IF(G28&lt;=2,"Muy Baja",IF(G28&lt;=24,"Baja",IF(G28&lt;=500,"Media",IF(G28&lt;=5000,"Alta","Muy Alta")))))</f>
        <v>Media</v>
      </c>
      <c r="I28" s="238">
        <f>IF(H28="","",IF(H28="Muy Baja",0.2,IF(H28="Baja",0.4,IF(H28="Media",0.6,IF(H28="Alta",0.8,IF(H28="Muy Alta",1,))))))</f>
        <v>0.6</v>
      </c>
      <c r="J28" s="245" t="s">
        <v>149</v>
      </c>
      <c r="K28" s="473" t="str">
        <f>IF(NOT(ISERROR(MATCH(J28,'Tabla Impacto'!$B$221:$B$223,0))),'Tabla Impacto'!$F$223&amp;"Por favor no seleccionar los criterios de impacto(Afectación Económica o presupuestal y Pérdida Reputacional)",J28)</f>
        <v xml:space="preserve">     Entre 50 y 100 SMLMV </v>
      </c>
      <c r="L28" s="244" t="str">
        <f>IF(OR(K28='Tabla Impacto'!$C$11,K28='Tabla Impacto'!$D$11),"Leve",IF(OR(K28='Tabla Impacto'!$C$12,K28='Tabla Impacto'!$D$12),"Menor",IF(OR(K28='Tabla Impacto'!$C$13,K28='Tabla Impacto'!$D$13),"Moderado",IF(OR(K28='Tabla Impacto'!$C$14,K28='Tabla Impacto'!$D$14),"Mayor",IF(OR(K28='Tabla Impacto'!$C$15,K28='Tabla Impacto'!$D$15),"Catastrófico","")))))</f>
        <v>Moderado</v>
      </c>
      <c r="M28" s="238">
        <f>IF(L28="","",IF(L28="Leve",0.2,IF(L28="Menor",0.4,IF(L28="Moderado",0.6,IF(L28="Mayor",0.8,IF(L28="Catastrófico",1,))))))</f>
        <v>0.6</v>
      </c>
      <c r="N28" s="246"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Moderado</v>
      </c>
      <c r="O28" s="247">
        <v>36</v>
      </c>
      <c r="P28" s="300" t="s">
        <v>238</v>
      </c>
      <c r="Q28" s="254" t="s">
        <v>4</v>
      </c>
      <c r="R28" s="255" t="s">
        <v>14</v>
      </c>
      <c r="S28" s="255" t="s">
        <v>9</v>
      </c>
      <c r="T28" s="256" t="str">
        <f>IF(AND(R28="Preventivo",S28="Automático"),"50%",IF(AND(R28="Preventivo",S28="Manual"),"40%",IF(AND(R28="Detectivo",S28="Automático"),"40%",IF(AND(R28="Detectivo",S28="Manual"),"30%",IF(AND(R28="Correctivo",S28="Automático"),"35%",IF(AND(R28="Correctivo",S28="Manual"),"25%",""))))))</f>
        <v>40%</v>
      </c>
      <c r="U28" s="255" t="s">
        <v>19</v>
      </c>
      <c r="V28" s="255" t="s">
        <v>22</v>
      </c>
      <c r="W28" s="255" t="s">
        <v>119</v>
      </c>
      <c r="X28" s="257">
        <f>IFERROR(IF(Q28="Probabilidad",(I28-(+I28*T28)),IF(Q28="Impacto",I28,"")),"")</f>
        <v>0.36</v>
      </c>
      <c r="Y28" s="258" t="str">
        <f>IFERROR(IF(X28="","",IF(X28&lt;=0.2,"Muy Baja",IF(X28&lt;=0.4,"Baja",IF(X28&lt;=0.6,"Media",IF(X28&lt;=0.8,"Alta","Muy Alta"))))),"")</f>
        <v>Baja</v>
      </c>
      <c r="Z28" s="259">
        <f>+X28</f>
        <v>0.36</v>
      </c>
      <c r="AA28" s="258" t="str">
        <f>IFERROR(IF(AB28="","",IF(AB28&lt;=0.2,"Leve",IF(AB28&lt;=0.4,"Menor",IF(AB28&lt;=0.6,"Moderado",IF(AB28&lt;=0.8,"Mayor","Catastrófico"))))),"")</f>
        <v>Moderado</v>
      </c>
      <c r="AB28" s="259">
        <f>IFERROR(IF(Q28="Impacto",(M28-(+M28*T28)),IF(Q28="Probabilidad",M28,"")),"")</f>
        <v>0.6</v>
      </c>
      <c r="AC28" s="260"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Moderado</v>
      </c>
      <c r="AD28" s="261" t="s">
        <v>32</v>
      </c>
      <c r="AE28" s="300" t="s">
        <v>237</v>
      </c>
      <c r="AF28" s="300" t="s">
        <v>236</v>
      </c>
      <c r="AG28" s="454">
        <v>44439</v>
      </c>
      <c r="AH28" s="264" t="s">
        <v>215</v>
      </c>
      <c r="AI28" s="300" t="s">
        <v>214</v>
      </c>
      <c r="AJ28" s="262" t="s">
        <v>41</v>
      </c>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row>
    <row r="29" spans="1:68" ht="151.5" hidden="1" customHeight="1" outlineLevel="1" x14ac:dyDescent="0.3">
      <c r="A29" s="295"/>
      <c r="B29" s="276"/>
      <c r="C29" s="276"/>
      <c r="D29" s="276"/>
      <c r="E29" s="294"/>
      <c r="F29" s="276"/>
      <c r="G29" s="277"/>
      <c r="H29" s="278"/>
      <c r="I29" s="279"/>
      <c r="J29" s="280"/>
      <c r="K29" s="474">
        <f>IF(NOT(ISERROR(MATCH(J29,_xlfn.ANCHORARRAY(E40),0))),I42&amp;"Por favor no seleccionar los criterios de impacto",J29)</f>
        <v>0</v>
      </c>
      <c r="L29" s="278"/>
      <c r="M29" s="279"/>
      <c r="N29" s="281"/>
      <c r="O29" s="205"/>
      <c r="P29" s="214"/>
      <c r="Q29" s="219" t="str">
        <f>IF(OR(R29="Preventivo",R29="Detectivo"),"Probabilidad",IF(R29="Correctivo","Impacto",""))</f>
        <v/>
      </c>
      <c r="R29" s="220"/>
      <c r="S29" s="220"/>
      <c r="T29" s="221" t="str">
        <f t="shared" ref="T29:T33" si="23">IF(AND(R29="Preventivo",S29="Automático"),"50%",IF(AND(R29="Preventivo",S29="Manual"),"40%",IF(AND(R29="Detectivo",S29="Automático"),"40%",IF(AND(R29="Detectivo",S29="Manual"),"30%",IF(AND(R29="Correctivo",S29="Automático"),"35%",IF(AND(R29="Correctivo",S29="Manual"),"25%",""))))))</f>
        <v/>
      </c>
      <c r="U29" s="220"/>
      <c r="V29" s="220"/>
      <c r="W29" s="220"/>
      <c r="X29" s="222" t="str">
        <f>IFERROR(IF(AND(Q28="Probabilidad",Q29="Probabilidad"),(Z28-(+Z28*T29)),IF(Q29="Probabilidad",(I28-(+I28*T29)),IF(Q29="Impacto",Z28,""))),"")</f>
        <v/>
      </c>
      <c r="Y29" s="223" t="str">
        <f t="shared" si="1"/>
        <v/>
      </c>
      <c r="Z29" s="224" t="str">
        <f t="shared" ref="Z29:Z33" si="24">+X29</f>
        <v/>
      </c>
      <c r="AA29" s="223" t="str">
        <f t="shared" si="3"/>
        <v/>
      </c>
      <c r="AB29" s="224" t="str">
        <f>IFERROR(IF(AND(Q28="Impacto",Q29="Impacto"),(AB22-(+AB22*T29)),IF(Q29="Impacto",($M$28-(+$M$28*T29)),IF(Q29="Probabilidad",AB22,""))),"")</f>
        <v/>
      </c>
      <c r="AC29" s="225" t="str">
        <f t="shared" ref="AC29:AC30" si="25">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226"/>
      <c r="AE29" s="300"/>
      <c r="AF29" s="215"/>
      <c r="AG29" s="455"/>
      <c r="AH29" s="216"/>
      <c r="AI29" s="214"/>
      <c r="AJ29" s="215"/>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row>
    <row r="30" spans="1:68" ht="151.5" hidden="1" customHeight="1" outlineLevel="1" x14ac:dyDescent="0.3">
      <c r="A30" s="295"/>
      <c r="B30" s="276"/>
      <c r="C30" s="276"/>
      <c r="D30" s="276"/>
      <c r="E30" s="294"/>
      <c r="F30" s="276"/>
      <c r="G30" s="277"/>
      <c r="H30" s="278"/>
      <c r="I30" s="279"/>
      <c r="J30" s="280"/>
      <c r="K30" s="474">
        <f>IF(NOT(ISERROR(MATCH(J30,_xlfn.ANCHORARRAY(E41),0))),I43&amp;"Por favor no seleccionar los criterios de impacto",J30)</f>
        <v>0</v>
      </c>
      <c r="L30" s="278"/>
      <c r="M30" s="279"/>
      <c r="N30" s="281"/>
      <c r="O30" s="218"/>
      <c r="P30" s="228"/>
      <c r="Q30" s="219" t="str">
        <f>IF(OR(R30="Preventivo",R30="Detectivo"),"Probabilidad",IF(R30="Correctivo","Impacto",""))</f>
        <v/>
      </c>
      <c r="R30" s="220"/>
      <c r="S30" s="220"/>
      <c r="T30" s="221" t="str">
        <f t="shared" si="23"/>
        <v/>
      </c>
      <c r="U30" s="220"/>
      <c r="V30" s="220"/>
      <c r="W30" s="220"/>
      <c r="X30" s="222" t="str">
        <f>IFERROR(IF(AND(Q29="Probabilidad",Q30="Probabilidad"),(Z29-(+Z29*T30)),IF(AND(Q29="Impacto",Q30="Probabilidad"),(Z28-(+Z28*T30)),IF(Q30="Impacto",Z29,""))),"")</f>
        <v/>
      </c>
      <c r="Y30" s="223" t="str">
        <f t="shared" si="1"/>
        <v/>
      </c>
      <c r="Z30" s="224" t="str">
        <f t="shared" si="24"/>
        <v/>
      </c>
      <c r="AA30" s="223" t="str">
        <f t="shared" si="3"/>
        <v/>
      </c>
      <c r="AB30" s="224" t="str">
        <f>IFERROR(IF(AND(Q29="Impacto",Q30="Impacto"),(AB29-(+AB29*T30)),IF(AND(Q29="Probabilidad",Q30="Impacto"),(AB28-(+AB28*T30)),IF(Q30="Probabilidad",AB29,""))),"")</f>
        <v/>
      </c>
      <c r="AC30" s="225" t="str">
        <f t="shared" si="25"/>
        <v/>
      </c>
      <c r="AD30" s="226"/>
      <c r="AE30" s="227"/>
      <c r="AF30" s="228"/>
      <c r="AG30" s="229"/>
      <c r="AH30" s="229"/>
      <c r="AI30" s="227"/>
      <c r="AJ30" s="228"/>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row>
    <row r="31" spans="1:68" ht="151.5" hidden="1" customHeight="1" outlineLevel="1" x14ac:dyDescent="0.3">
      <c r="A31" s="295"/>
      <c r="B31" s="276"/>
      <c r="C31" s="276"/>
      <c r="D31" s="276"/>
      <c r="E31" s="294"/>
      <c r="F31" s="276"/>
      <c r="G31" s="277"/>
      <c r="H31" s="278"/>
      <c r="I31" s="279"/>
      <c r="J31" s="280"/>
      <c r="K31" s="474">
        <f>IF(NOT(ISERROR(MATCH(J31,_xlfn.ANCHORARRAY(E42),0))),I44&amp;"Por favor no seleccionar los criterios de impacto",J31)</f>
        <v>0</v>
      </c>
      <c r="L31" s="278"/>
      <c r="M31" s="279"/>
      <c r="N31" s="281"/>
      <c r="O31" s="218"/>
      <c r="P31" s="227"/>
      <c r="Q31" s="219" t="str">
        <f t="shared" ref="Q31:Q33" si="26">IF(OR(R31="Preventivo",R31="Detectivo"),"Probabilidad",IF(R31="Correctivo","Impacto",""))</f>
        <v/>
      </c>
      <c r="R31" s="220"/>
      <c r="S31" s="220"/>
      <c r="T31" s="221" t="str">
        <f t="shared" si="23"/>
        <v/>
      </c>
      <c r="U31" s="220"/>
      <c r="V31" s="220"/>
      <c r="W31" s="220"/>
      <c r="X31" s="222" t="str">
        <f t="shared" ref="X31:X33" si="27">IFERROR(IF(AND(Q30="Probabilidad",Q31="Probabilidad"),(Z30-(+Z30*T31)),IF(AND(Q30="Impacto",Q31="Probabilidad"),(Z29-(+Z29*T31)),IF(Q31="Impacto",Z30,""))),"")</f>
        <v/>
      </c>
      <c r="Y31" s="223" t="str">
        <f t="shared" si="1"/>
        <v/>
      </c>
      <c r="Z31" s="224" t="str">
        <f t="shared" si="24"/>
        <v/>
      </c>
      <c r="AA31" s="223" t="str">
        <f t="shared" si="3"/>
        <v/>
      </c>
      <c r="AB31" s="224" t="str">
        <f t="shared" ref="AB31:AB33" si="28">IFERROR(IF(AND(Q30="Impacto",Q31="Impacto"),(AB30-(+AB30*T31)),IF(AND(Q30="Probabilidad",Q31="Impacto"),(AB29-(+AB29*T31)),IF(Q31="Probabilidad",AB30,""))),"")</f>
        <v/>
      </c>
      <c r="AC31" s="225"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226"/>
      <c r="AE31" s="227"/>
      <c r="AF31" s="228"/>
      <c r="AG31" s="229"/>
      <c r="AH31" s="229"/>
      <c r="AI31" s="227"/>
      <c r="AJ31" s="228"/>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row>
    <row r="32" spans="1:68" ht="151.5" hidden="1" customHeight="1" outlineLevel="1" x14ac:dyDescent="0.3">
      <c r="A32" s="295"/>
      <c r="B32" s="276"/>
      <c r="C32" s="276"/>
      <c r="D32" s="276"/>
      <c r="E32" s="294"/>
      <c r="F32" s="276"/>
      <c r="G32" s="277"/>
      <c r="H32" s="278"/>
      <c r="I32" s="279"/>
      <c r="J32" s="280"/>
      <c r="K32" s="474">
        <f>IF(NOT(ISERROR(MATCH(J32,_xlfn.ANCHORARRAY(E43),0))),I45&amp;"Por favor no seleccionar los criterios de impacto",J32)</f>
        <v>0</v>
      </c>
      <c r="L32" s="278"/>
      <c r="M32" s="279"/>
      <c r="N32" s="281"/>
      <c r="O32" s="218"/>
      <c r="P32" s="227"/>
      <c r="Q32" s="219" t="str">
        <f t="shared" si="26"/>
        <v/>
      </c>
      <c r="R32" s="220"/>
      <c r="S32" s="220"/>
      <c r="T32" s="221" t="str">
        <f t="shared" si="23"/>
        <v/>
      </c>
      <c r="U32" s="220"/>
      <c r="V32" s="220"/>
      <c r="W32" s="220"/>
      <c r="X32" s="263" t="str">
        <f t="shared" si="27"/>
        <v/>
      </c>
      <c r="Y32" s="223" t="str">
        <f>IFERROR(IF(X32="","",IF(X32&lt;=0.2,"Muy Baja",IF(X32&lt;=0.4,"Baja",IF(X32&lt;=0.6,"Media",IF(X32&lt;=0.8,"Alta","Muy Alta"))))),"")</f>
        <v/>
      </c>
      <c r="Z32" s="224" t="str">
        <f t="shared" si="24"/>
        <v/>
      </c>
      <c r="AA32" s="223" t="str">
        <f t="shared" si="3"/>
        <v/>
      </c>
      <c r="AB32" s="224" t="str">
        <f t="shared" si="28"/>
        <v/>
      </c>
      <c r="AC32" s="225" t="str">
        <f t="shared" ref="AC32:AC33" si="29">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226"/>
      <c r="AE32" s="227"/>
      <c r="AF32" s="228"/>
      <c r="AG32" s="229"/>
      <c r="AH32" s="229"/>
      <c r="AI32" s="227"/>
      <c r="AJ32" s="228"/>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row>
    <row r="33" spans="1:68" ht="16.5" hidden="1" customHeight="1" outlineLevel="1" x14ac:dyDescent="0.3">
      <c r="A33" s="295"/>
      <c r="B33" s="276"/>
      <c r="C33" s="276"/>
      <c r="D33" s="276"/>
      <c r="E33" s="294"/>
      <c r="F33" s="276"/>
      <c r="G33" s="277"/>
      <c r="H33" s="278"/>
      <c r="I33" s="279"/>
      <c r="J33" s="280"/>
      <c r="K33" s="475">
        <f>IF(NOT(ISERROR(MATCH(J33,_xlfn.ANCHORARRAY(E44),0))),I46&amp;"Por favor no seleccionar los criterios de impacto",J33)</f>
        <v>0</v>
      </c>
      <c r="L33" s="278"/>
      <c r="M33" s="279"/>
      <c r="N33" s="281"/>
      <c r="O33" s="230"/>
      <c r="P33" s="235"/>
      <c r="Q33" s="231" t="str">
        <f t="shared" si="26"/>
        <v/>
      </c>
      <c r="R33" s="226"/>
      <c r="S33" s="226"/>
      <c r="T33" s="224" t="str">
        <f t="shared" si="23"/>
        <v/>
      </c>
      <c r="U33" s="226"/>
      <c r="V33" s="226"/>
      <c r="W33" s="226"/>
      <c r="X33" s="232" t="str">
        <f t="shared" si="27"/>
        <v/>
      </c>
      <c r="Y33" s="233" t="str">
        <f t="shared" si="1"/>
        <v/>
      </c>
      <c r="Z33" s="224" t="str">
        <f t="shared" si="24"/>
        <v/>
      </c>
      <c r="AA33" s="233" t="str">
        <f t="shared" si="3"/>
        <v/>
      </c>
      <c r="AB33" s="224" t="str">
        <f t="shared" si="28"/>
        <v/>
      </c>
      <c r="AC33" s="234" t="str">
        <f t="shared" si="29"/>
        <v/>
      </c>
      <c r="AD33" s="226"/>
      <c r="AE33" s="235"/>
      <c r="AF33" s="236"/>
      <c r="AG33" s="237"/>
      <c r="AH33" s="237"/>
      <c r="AI33" s="187"/>
      <c r="AJ33" s="236"/>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row>
    <row r="34" spans="1:68" ht="244.5" customHeight="1" collapsed="1" x14ac:dyDescent="0.3">
      <c r="A34" s="247">
        <v>37</v>
      </c>
      <c r="B34" s="187" t="s">
        <v>132</v>
      </c>
      <c r="C34" s="420" t="s">
        <v>242</v>
      </c>
      <c r="D34" s="420" t="s">
        <v>243</v>
      </c>
      <c r="E34" s="422" t="s">
        <v>240</v>
      </c>
      <c r="F34" s="187" t="s">
        <v>123</v>
      </c>
      <c r="G34" s="204">
        <v>8</v>
      </c>
      <c r="H34" s="244" t="str">
        <f>IF(G34&lt;=0,"",IF(G34&lt;=2,"Muy Baja",IF(G34&lt;=24,"Baja",IF(G34&lt;=500,"Media",IF(G34&lt;=5000,"Alta","Muy Alta")))))</f>
        <v>Baja</v>
      </c>
      <c r="I34" s="238">
        <f>IF(H34="","",IF(H34="Muy Baja",0.2,IF(H34="Baja",0.4,IF(H34="Media",0.6,IF(H34="Alta",0.8,IF(H34="Muy Alta",1,))))))</f>
        <v>0.4</v>
      </c>
      <c r="J34" s="245" t="s">
        <v>149</v>
      </c>
      <c r="K34" s="473" t="str">
        <f>IF(NOT(ISERROR(MATCH(J34,'Tabla Impacto'!$B$221:$B$223,0))),'Tabla Impacto'!$F$223&amp;"Por favor no seleccionar los criterios de impacto(Afectación Económica o presupuestal y Pérdida Reputacional)",J34)</f>
        <v xml:space="preserve">     Entre 50 y 100 SMLMV </v>
      </c>
      <c r="L34" s="244" t="str">
        <f>IF(OR(K34='Tabla Impacto'!$C$11,K34='Tabla Impacto'!$D$11),"Leve",IF(OR(K34='Tabla Impacto'!$C$12,K34='Tabla Impacto'!$D$12),"Menor",IF(OR(K34='Tabla Impacto'!$C$13,K34='Tabla Impacto'!$D$13),"Moderado",IF(OR(K34='Tabla Impacto'!$C$14,K34='Tabla Impacto'!$D$14),"Mayor",IF(OR(K34='Tabla Impacto'!$C$15,K34='Tabla Impacto'!$D$15),"Catastrófico","")))))</f>
        <v>Moderado</v>
      </c>
      <c r="M34" s="238">
        <f>IF(L34="","",IF(L34="Leve",0.2,IF(L34="Menor",0.4,IF(L34="Moderado",0.6,IF(L34="Mayor",0.8,IF(L34="Catastrófico",1,))))))</f>
        <v>0.6</v>
      </c>
      <c r="N34" s="246"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Moderado</v>
      </c>
      <c r="O34" s="247">
        <v>37</v>
      </c>
      <c r="P34" s="420" t="s">
        <v>244</v>
      </c>
      <c r="Q34" s="248" t="s">
        <v>4</v>
      </c>
      <c r="R34" s="249" t="s">
        <v>14</v>
      </c>
      <c r="S34" s="249" t="s">
        <v>9</v>
      </c>
      <c r="T34" s="250" t="str">
        <f>IF(AND(R34="Preventivo",S34="Automático"),"50%",IF(AND(R34="Preventivo",S34="Manual"),"40%",IF(AND(R34="Detectivo",S34="Automático"),"40%",IF(AND(R34="Detectivo",S34="Manual"),"30%",IF(AND(R34="Correctivo",S34="Automático"),"35%",IF(AND(R34="Correctivo",S34="Manual"),"25%",""))))))</f>
        <v>40%</v>
      </c>
      <c r="U34" s="249" t="s">
        <v>19</v>
      </c>
      <c r="V34" s="249" t="s">
        <v>22</v>
      </c>
      <c r="W34" s="249" t="s">
        <v>119</v>
      </c>
      <c r="X34" s="239">
        <f>IFERROR(IF(Q34="Probabilidad",(I34-(+I34*T34)),IF(Q34="Impacto",I34,"")),"")</f>
        <v>0.24</v>
      </c>
      <c r="Y34" s="251" t="str">
        <f>IFERROR(IF(X34="","",IF(X34&lt;=0.2,"Muy Baja",IF(X34&lt;=0.4,"Baja",IF(X34&lt;=0.6,"Media",IF(X34&lt;=0.8,"Alta","Muy Alta"))))),"")</f>
        <v>Baja</v>
      </c>
      <c r="Z34" s="250">
        <f>+X34</f>
        <v>0.24</v>
      </c>
      <c r="AA34" s="251" t="str">
        <f>IFERROR(IF(AB34="","",IF(AB34&lt;=0.2,"Leve",IF(AB34&lt;=0.4,"Menor",IF(AB34&lt;=0.6,"Moderado",IF(AB34&lt;=0.8,"Mayor","Catastrófico"))))),"")</f>
        <v>Moderado</v>
      </c>
      <c r="AB34" s="250">
        <f>IFERROR(IF(Q34="Impacto",(M34-(+M34*T34)),IF(Q34="Probabilidad",M34,"")),"")</f>
        <v>0.6</v>
      </c>
      <c r="AC34" s="252"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Moderado</v>
      </c>
      <c r="AD34" s="249" t="s">
        <v>32</v>
      </c>
      <c r="AE34" s="300" t="s">
        <v>239</v>
      </c>
      <c r="AF34" s="300" t="s">
        <v>236</v>
      </c>
      <c r="AG34" s="265">
        <v>44531</v>
      </c>
      <c r="AH34" s="265" t="s">
        <v>215</v>
      </c>
      <c r="AI34" s="300" t="s">
        <v>214</v>
      </c>
      <c r="AJ34" s="204" t="s">
        <v>41</v>
      </c>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row>
    <row r="35" spans="1:68" ht="151.5" hidden="1" customHeight="1" outlineLevel="1" x14ac:dyDescent="0.3">
      <c r="A35" s="297"/>
      <c r="B35" s="298"/>
      <c r="C35" s="421"/>
      <c r="D35" s="421"/>
      <c r="E35" s="423"/>
      <c r="F35" s="276"/>
      <c r="G35" s="277"/>
      <c r="H35" s="278"/>
      <c r="I35" s="279"/>
      <c r="J35" s="280"/>
      <c r="K35" s="474">
        <f>IF(NOT(ISERROR(MATCH(J35,_xlfn.ANCHORARRAY(E46),0))),I48&amp;"Por favor no seleccionar los criterios de impacto",J35)</f>
        <v>0</v>
      </c>
      <c r="L35" s="278"/>
      <c r="M35" s="279"/>
      <c r="N35" s="281"/>
      <c r="O35" s="205"/>
      <c r="P35" s="424"/>
      <c r="Q35" s="206" t="str">
        <f>IF(OR(R35="Preventivo",R35="Detectivo"),"Probabilidad",IF(R35="Correctivo","Impacto",""))</f>
        <v/>
      </c>
      <c r="R35" s="207"/>
      <c r="S35" s="207"/>
      <c r="T35" s="208" t="str">
        <f t="shared" ref="T35:T39" si="30">IF(AND(R35="Preventivo",S35="Automático"),"50%",IF(AND(R35="Preventivo",S35="Manual"),"40%",IF(AND(R35="Detectivo",S35="Automático"),"40%",IF(AND(R35="Detectivo",S35="Manual"),"30%",IF(AND(R35="Correctivo",S35="Automático"),"35%",IF(AND(R35="Correctivo",S35="Manual"),"25%",""))))))</f>
        <v/>
      </c>
      <c r="U35" s="207"/>
      <c r="V35" s="207"/>
      <c r="W35" s="207"/>
      <c r="X35" s="209" t="str">
        <f>IFERROR(IF(AND(Q34="Probabilidad",Q35="Probabilidad"),(Z34-(+Z34*T35)),IF(Q35="Probabilidad",(I34-(+I34*T35)),IF(Q35="Impacto",Z34,""))),"")</f>
        <v/>
      </c>
      <c r="Y35" s="210" t="str">
        <f t="shared" si="1"/>
        <v/>
      </c>
      <c r="Z35" s="211" t="str">
        <f t="shared" ref="Z35:Z39" si="31">+X35</f>
        <v/>
      </c>
      <c r="AA35" s="210" t="str">
        <f t="shared" si="3"/>
        <v/>
      </c>
      <c r="AB35" s="211" t="str">
        <f>IFERROR(IF(AND(Q34="Impacto",Q35="Impacto"),(AB28-(+AB28*T35)),IF(Q35="Impacto",($M$34-(+$M$34*T35)),IF(Q35="Probabilidad",AB28,""))),"")</f>
        <v/>
      </c>
      <c r="AC35" s="212" t="str">
        <f t="shared" ref="AC35:AC36" si="32">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213"/>
      <c r="AE35" s="187"/>
      <c r="AF35" s="215"/>
      <c r="AG35" s="265">
        <v>44531</v>
      </c>
      <c r="AH35" s="265" t="s">
        <v>215</v>
      </c>
      <c r="AI35" s="214"/>
      <c r="AJ35" s="215"/>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row>
    <row r="36" spans="1:68" ht="151.5" hidden="1" customHeight="1" outlineLevel="1" x14ac:dyDescent="0.3">
      <c r="A36" s="274"/>
      <c r="B36" s="275"/>
      <c r="C36" s="276"/>
      <c r="D36" s="276"/>
      <c r="E36" s="294"/>
      <c r="F36" s="276"/>
      <c r="G36" s="277"/>
      <c r="H36" s="278"/>
      <c r="I36" s="279"/>
      <c r="J36" s="280"/>
      <c r="K36" s="474">
        <f>IF(NOT(ISERROR(MATCH(J36,_xlfn.ANCHORARRAY(E47),0))),I49&amp;"Por favor no seleccionar los criterios de impacto",J36)</f>
        <v>0</v>
      </c>
      <c r="L36" s="278"/>
      <c r="M36" s="279"/>
      <c r="N36" s="281"/>
      <c r="O36" s="218"/>
      <c r="P36" s="228"/>
      <c r="Q36" s="219" t="str">
        <f>IF(OR(R36="Preventivo",R36="Detectivo"),"Probabilidad",IF(R36="Correctivo","Impacto",""))</f>
        <v/>
      </c>
      <c r="R36" s="220"/>
      <c r="S36" s="220"/>
      <c r="T36" s="221" t="str">
        <f t="shared" si="30"/>
        <v/>
      </c>
      <c r="U36" s="220"/>
      <c r="V36" s="220"/>
      <c r="W36" s="220"/>
      <c r="X36" s="222" t="str">
        <f>IFERROR(IF(AND(Q35="Probabilidad",Q36="Probabilidad"),(Z35-(+Z35*T36)),IF(AND(Q35="Impacto",Q36="Probabilidad"),(Z34-(+Z34*T36)),IF(Q36="Impacto",Z35,""))),"")</f>
        <v/>
      </c>
      <c r="Y36" s="223" t="str">
        <f t="shared" si="1"/>
        <v/>
      </c>
      <c r="Z36" s="224" t="str">
        <f t="shared" si="31"/>
        <v/>
      </c>
      <c r="AA36" s="223" t="str">
        <f t="shared" si="3"/>
        <v/>
      </c>
      <c r="AB36" s="224" t="str">
        <f>IFERROR(IF(AND(Q35="Impacto",Q36="Impacto"),(AB35-(+AB35*T36)),IF(AND(Q35="Probabilidad",Q36="Impacto"),(AB34-(+AB34*T36)),IF(Q36="Probabilidad",AB35,""))),"")</f>
        <v/>
      </c>
      <c r="AC36" s="225" t="str">
        <f t="shared" si="32"/>
        <v/>
      </c>
      <c r="AD36" s="226"/>
      <c r="AE36" s="227"/>
      <c r="AF36" s="228"/>
      <c r="AG36" s="229"/>
      <c r="AH36" s="229"/>
      <c r="AI36" s="227"/>
      <c r="AJ36" s="228"/>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row>
    <row r="37" spans="1:68" ht="151.5" hidden="1" customHeight="1" outlineLevel="1" x14ac:dyDescent="0.3">
      <c r="A37" s="274"/>
      <c r="B37" s="275"/>
      <c r="C37" s="276"/>
      <c r="D37" s="276"/>
      <c r="E37" s="294"/>
      <c r="F37" s="276"/>
      <c r="G37" s="277"/>
      <c r="H37" s="278"/>
      <c r="I37" s="279"/>
      <c r="J37" s="280"/>
      <c r="K37" s="474">
        <f>IF(NOT(ISERROR(MATCH(J37,_xlfn.ANCHORARRAY(E48),0))),I50&amp;"Por favor no seleccionar los criterios de impacto",J37)</f>
        <v>0</v>
      </c>
      <c r="L37" s="278"/>
      <c r="M37" s="279"/>
      <c r="N37" s="281"/>
      <c r="O37" s="218"/>
      <c r="P37" s="227"/>
      <c r="Q37" s="219" t="str">
        <f t="shared" ref="Q37:Q39" si="33">IF(OR(R37="Preventivo",R37="Detectivo"),"Probabilidad",IF(R37="Correctivo","Impacto",""))</f>
        <v/>
      </c>
      <c r="R37" s="220"/>
      <c r="S37" s="220"/>
      <c r="T37" s="221" t="str">
        <f t="shared" si="30"/>
        <v/>
      </c>
      <c r="U37" s="220"/>
      <c r="V37" s="220"/>
      <c r="W37" s="220"/>
      <c r="X37" s="222" t="str">
        <f t="shared" ref="X37:X39" si="34">IFERROR(IF(AND(Q36="Probabilidad",Q37="Probabilidad"),(Z36-(+Z36*T37)),IF(AND(Q36="Impacto",Q37="Probabilidad"),(Z35-(+Z35*T37)),IF(Q37="Impacto",Z36,""))),"")</f>
        <v/>
      </c>
      <c r="Y37" s="223" t="str">
        <f t="shared" si="1"/>
        <v/>
      </c>
      <c r="Z37" s="224" t="str">
        <f t="shared" si="31"/>
        <v/>
      </c>
      <c r="AA37" s="223" t="str">
        <f t="shared" si="3"/>
        <v/>
      </c>
      <c r="AB37" s="224" t="str">
        <f t="shared" ref="AB37:AB39" si="35">IFERROR(IF(AND(Q36="Impacto",Q37="Impacto"),(AB36-(+AB36*T37)),IF(AND(Q36="Probabilidad",Q37="Impacto"),(AB35-(+AB35*T37)),IF(Q37="Probabilidad",AB36,""))),"")</f>
        <v/>
      </c>
      <c r="AC37" s="225"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226"/>
      <c r="AE37" s="227"/>
      <c r="AF37" s="228"/>
      <c r="AG37" s="229"/>
      <c r="AH37" s="229"/>
      <c r="AI37" s="227"/>
      <c r="AJ37" s="228"/>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row>
    <row r="38" spans="1:68" ht="151.5" hidden="1" customHeight="1" outlineLevel="1" x14ac:dyDescent="0.3">
      <c r="A38" s="274"/>
      <c r="B38" s="275"/>
      <c r="C38" s="276"/>
      <c r="D38" s="276"/>
      <c r="E38" s="294"/>
      <c r="F38" s="276"/>
      <c r="G38" s="277"/>
      <c r="H38" s="278"/>
      <c r="I38" s="279"/>
      <c r="J38" s="280"/>
      <c r="K38" s="474">
        <f>IF(NOT(ISERROR(MATCH(J38,_xlfn.ANCHORARRAY(E49),0))),I51&amp;"Por favor no seleccionar los criterios de impacto",J38)</f>
        <v>0</v>
      </c>
      <c r="L38" s="278"/>
      <c r="M38" s="279"/>
      <c r="N38" s="281"/>
      <c r="O38" s="218"/>
      <c r="P38" s="227"/>
      <c r="Q38" s="219" t="str">
        <f t="shared" si="33"/>
        <v/>
      </c>
      <c r="R38" s="220"/>
      <c r="S38" s="220"/>
      <c r="T38" s="221" t="str">
        <f t="shared" si="30"/>
        <v/>
      </c>
      <c r="U38" s="220"/>
      <c r="V38" s="220"/>
      <c r="W38" s="220"/>
      <c r="X38" s="222" t="str">
        <f t="shared" si="34"/>
        <v/>
      </c>
      <c r="Y38" s="223" t="str">
        <f t="shared" si="1"/>
        <v/>
      </c>
      <c r="Z38" s="224" t="str">
        <f t="shared" si="31"/>
        <v/>
      </c>
      <c r="AA38" s="223" t="str">
        <f t="shared" si="3"/>
        <v/>
      </c>
      <c r="AB38" s="224" t="str">
        <f t="shared" si="35"/>
        <v/>
      </c>
      <c r="AC38" s="225" t="str">
        <f t="shared" ref="AC38:AC39" si="36">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226"/>
      <c r="AE38" s="227"/>
      <c r="AF38" s="228"/>
      <c r="AG38" s="229"/>
      <c r="AH38" s="229"/>
      <c r="AI38" s="227"/>
      <c r="AJ38" s="228"/>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row>
    <row r="39" spans="1:68" ht="174.75" hidden="1" customHeight="1" outlineLevel="1" x14ac:dyDescent="0.3">
      <c r="A39" s="274"/>
      <c r="B39" s="275"/>
      <c r="C39" s="276"/>
      <c r="D39" s="276"/>
      <c r="E39" s="294"/>
      <c r="F39" s="276"/>
      <c r="G39" s="277"/>
      <c r="H39" s="278"/>
      <c r="I39" s="279"/>
      <c r="J39" s="280"/>
      <c r="K39" s="475">
        <f>IF(NOT(ISERROR(MATCH(J39,_xlfn.ANCHORARRAY(E50),0))),I52&amp;"Por favor no seleccionar los criterios de impacto",J39)</f>
        <v>0</v>
      </c>
      <c r="L39" s="278"/>
      <c r="M39" s="279"/>
      <c r="N39" s="281"/>
      <c r="O39" s="230"/>
      <c r="P39" s="235"/>
      <c r="Q39" s="231" t="str">
        <f t="shared" si="33"/>
        <v/>
      </c>
      <c r="R39" s="226"/>
      <c r="S39" s="226"/>
      <c r="T39" s="224" t="str">
        <f t="shared" si="30"/>
        <v/>
      </c>
      <c r="U39" s="226"/>
      <c r="V39" s="226"/>
      <c r="W39" s="226"/>
      <c r="X39" s="232" t="str">
        <f t="shared" si="34"/>
        <v/>
      </c>
      <c r="Y39" s="233" t="str">
        <f t="shared" si="1"/>
        <v/>
      </c>
      <c r="Z39" s="224" t="str">
        <f t="shared" si="31"/>
        <v/>
      </c>
      <c r="AA39" s="233" t="str">
        <f t="shared" si="3"/>
        <v/>
      </c>
      <c r="AB39" s="224" t="str">
        <f t="shared" si="35"/>
        <v/>
      </c>
      <c r="AC39" s="234" t="str">
        <f t="shared" si="36"/>
        <v/>
      </c>
      <c r="AD39" s="226"/>
      <c r="AE39" s="187"/>
      <c r="AF39" s="236"/>
      <c r="AG39" s="237"/>
      <c r="AH39" s="237"/>
      <c r="AI39" s="235"/>
      <c r="AJ39" s="236"/>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row>
    <row r="40" spans="1:68" ht="235.5" hidden="1" customHeight="1" collapsed="1" x14ac:dyDescent="0.3">
      <c r="A40" s="247"/>
      <c r="B40" s="187"/>
      <c r="C40" s="420"/>
      <c r="D40" s="420"/>
      <c r="E40" s="422"/>
      <c r="F40" s="187"/>
      <c r="G40" s="204"/>
      <c r="H40" s="244"/>
      <c r="I40" s="238"/>
      <c r="J40" s="245"/>
      <c r="K40" s="473"/>
      <c r="L40" s="244"/>
      <c r="M40" s="238"/>
      <c r="N40" s="246"/>
      <c r="O40" s="247"/>
      <c r="P40" s="420"/>
      <c r="Q40" s="248"/>
      <c r="R40" s="249"/>
      <c r="S40" s="249"/>
      <c r="T40" s="250"/>
      <c r="U40" s="249"/>
      <c r="V40" s="249"/>
      <c r="W40" s="249"/>
      <c r="X40" s="239"/>
      <c r="Y40" s="251"/>
      <c r="Z40" s="250"/>
      <c r="AA40" s="251"/>
      <c r="AB40" s="250"/>
      <c r="AC40" s="252"/>
      <c r="AD40" s="249"/>
      <c r="AE40" s="187"/>
      <c r="AF40" s="299"/>
      <c r="AG40" s="265"/>
      <c r="AH40" s="265"/>
      <c r="AI40" s="187"/>
      <c r="AJ40" s="204"/>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row>
    <row r="41" spans="1:68" ht="151.5" hidden="1" customHeight="1" outlineLevel="1" x14ac:dyDescent="0.3">
      <c r="A41" s="295"/>
      <c r="B41" s="276"/>
      <c r="C41" s="421"/>
      <c r="D41" s="421"/>
      <c r="E41" s="423"/>
      <c r="F41" s="276"/>
      <c r="G41" s="277"/>
      <c r="H41" s="278"/>
      <c r="I41" s="279"/>
      <c r="J41" s="280"/>
      <c r="K41" s="476"/>
      <c r="L41" s="278"/>
      <c r="M41" s="279"/>
      <c r="N41" s="281"/>
      <c r="O41" s="205"/>
      <c r="P41" s="424"/>
      <c r="Q41" s="206"/>
      <c r="R41" s="207"/>
      <c r="S41" s="207"/>
      <c r="T41" s="208"/>
      <c r="U41" s="207"/>
      <c r="V41" s="207"/>
      <c r="W41" s="207"/>
      <c r="X41" s="209"/>
      <c r="Y41" s="210"/>
      <c r="Z41" s="211"/>
      <c r="AA41" s="210"/>
      <c r="AB41" s="211"/>
      <c r="AC41" s="212"/>
      <c r="AD41" s="213"/>
      <c r="AE41" s="214"/>
      <c r="AF41" s="215"/>
      <c r="AG41" s="216"/>
      <c r="AH41" s="216"/>
      <c r="AI41" s="214"/>
      <c r="AJ41" s="215"/>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row>
    <row r="42" spans="1:68" ht="151.5" hidden="1" customHeight="1" outlineLevel="1" x14ac:dyDescent="0.3">
      <c r="A42" s="295"/>
      <c r="B42" s="276"/>
      <c r="C42" s="276"/>
      <c r="D42" s="276"/>
      <c r="E42" s="294"/>
      <c r="F42" s="276"/>
      <c r="G42" s="277"/>
      <c r="H42" s="278"/>
      <c r="I42" s="279"/>
      <c r="J42" s="280"/>
      <c r="K42" s="474"/>
      <c r="L42" s="278"/>
      <c r="M42" s="279"/>
      <c r="N42" s="281"/>
      <c r="O42" s="218"/>
      <c r="P42" s="228"/>
      <c r="Q42" s="219"/>
      <c r="R42" s="220"/>
      <c r="S42" s="220"/>
      <c r="T42" s="221"/>
      <c r="U42" s="220"/>
      <c r="V42" s="220"/>
      <c r="W42" s="220"/>
      <c r="X42" s="222"/>
      <c r="Y42" s="223"/>
      <c r="Z42" s="224"/>
      <c r="AA42" s="223"/>
      <c r="AB42" s="224"/>
      <c r="AC42" s="225"/>
      <c r="AD42" s="226"/>
      <c r="AE42" s="227"/>
      <c r="AF42" s="228"/>
      <c r="AG42" s="229"/>
      <c r="AH42" s="229"/>
      <c r="AI42" s="227"/>
      <c r="AJ42" s="228"/>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row>
    <row r="43" spans="1:68" ht="151.5" hidden="1" customHeight="1" outlineLevel="1" x14ac:dyDescent="0.3">
      <c r="A43" s="295"/>
      <c r="B43" s="276"/>
      <c r="C43" s="276"/>
      <c r="D43" s="276"/>
      <c r="E43" s="294"/>
      <c r="F43" s="276"/>
      <c r="G43" s="277"/>
      <c r="H43" s="278"/>
      <c r="I43" s="279"/>
      <c r="J43" s="280"/>
      <c r="K43" s="474"/>
      <c r="L43" s="278"/>
      <c r="M43" s="279"/>
      <c r="N43" s="281"/>
      <c r="O43" s="218"/>
      <c r="P43" s="227"/>
      <c r="Q43" s="219"/>
      <c r="R43" s="220"/>
      <c r="S43" s="220"/>
      <c r="T43" s="221"/>
      <c r="U43" s="220"/>
      <c r="V43" s="220"/>
      <c r="W43" s="220"/>
      <c r="X43" s="222"/>
      <c r="Y43" s="223"/>
      <c r="Z43" s="224"/>
      <c r="AA43" s="223"/>
      <c r="AB43" s="224"/>
      <c r="AC43" s="225"/>
      <c r="AD43" s="226"/>
      <c r="AE43" s="227"/>
      <c r="AF43" s="228"/>
      <c r="AG43" s="229"/>
      <c r="AH43" s="229"/>
      <c r="AI43" s="227"/>
      <c r="AJ43" s="228"/>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row>
    <row r="44" spans="1:68" ht="151.5" hidden="1" customHeight="1" outlineLevel="1" x14ac:dyDescent="0.3">
      <c r="A44" s="295"/>
      <c r="B44" s="276"/>
      <c r="C44" s="276"/>
      <c r="D44" s="276"/>
      <c r="E44" s="294"/>
      <c r="F44" s="276"/>
      <c r="G44" s="277"/>
      <c r="H44" s="278"/>
      <c r="I44" s="279"/>
      <c r="J44" s="280"/>
      <c r="K44" s="474"/>
      <c r="L44" s="278"/>
      <c r="M44" s="279"/>
      <c r="N44" s="281"/>
      <c r="O44" s="218"/>
      <c r="P44" s="227"/>
      <c r="Q44" s="219"/>
      <c r="R44" s="220"/>
      <c r="S44" s="220"/>
      <c r="T44" s="221"/>
      <c r="U44" s="220"/>
      <c r="V44" s="220"/>
      <c r="W44" s="220"/>
      <c r="X44" s="222"/>
      <c r="Y44" s="223"/>
      <c r="Z44" s="224"/>
      <c r="AA44" s="223"/>
      <c r="AB44" s="224"/>
      <c r="AC44" s="225"/>
      <c r="AD44" s="226"/>
      <c r="AE44" s="227"/>
      <c r="AF44" s="228"/>
      <c r="AG44" s="229"/>
      <c r="AH44" s="229"/>
      <c r="AI44" s="227"/>
      <c r="AJ44" s="228"/>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row>
    <row r="45" spans="1:68" ht="151.5" hidden="1" customHeight="1" outlineLevel="1" x14ac:dyDescent="0.3">
      <c r="A45" s="295"/>
      <c r="B45" s="276"/>
      <c r="C45" s="276"/>
      <c r="D45" s="276"/>
      <c r="E45" s="294"/>
      <c r="F45" s="276"/>
      <c r="G45" s="277"/>
      <c r="H45" s="278"/>
      <c r="I45" s="279"/>
      <c r="J45" s="280"/>
      <c r="K45" s="475"/>
      <c r="L45" s="278"/>
      <c r="M45" s="279"/>
      <c r="N45" s="281"/>
      <c r="O45" s="230"/>
      <c r="P45" s="235"/>
      <c r="Q45" s="231"/>
      <c r="R45" s="226"/>
      <c r="S45" s="226"/>
      <c r="T45" s="224"/>
      <c r="U45" s="226"/>
      <c r="V45" s="226"/>
      <c r="W45" s="226"/>
      <c r="X45" s="232"/>
      <c r="Y45" s="233"/>
      <c r="Z45" s="224"/>
      <c r="AA45" s="233"/>
      <c r="AB45" s="224"/>
      <c r="AC45" s="234"/>
      <c r="AD45" s="226"/>
      <c r="AE45" s="235"/>
      <c r="AF45" s="236"/>
      <c r="AG45" s="237"/>
      <c r="AH45" s="237"/>
      <c r="AI45" s="235"/>
      <c r="AJ45" s="236"/>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row>
    <row r="46" spans="1:68" ht="274.5" hidden="1" customHeight="1" collapsed="1" x14ac:dyDescent="0.3">
      <c r="A46" s="247">
        <v>35</v>
      </c>
      <c r="B46" s="187"/>
      <c r="C46" s="187"/>
      <c r="D46" s="187"/>
      <c r="E46" s="201"/>
      <c r="F46" s="187"/>
      <c r="G46" s="204"/>
      <c r="H46" s="244"/>
      <c r="I46" s="238"/>
      <c r="J46" s="245"/>
      <c r="K46" s="473"/>
      <c r="L46" s="244"/>
      <c r="M46" s="238"/>
      <c r="N46" s="246"/>
      <c r="O46" s="247"/>
      <c r="P46" s="194"/>
      <c r="Q46" s="248"/>
      <c r="R46" s="249"/>
      <c r="S46" s="249"/>
      <c r="T46" s="250"/>
      <c r="U46" s="249"/>
      <c r="V46" s="249"/>
      <c r="W46" s="249"/>
      <c r="X46" s="239"/>
      <c r="Y46" s="251"/>
      <c r="Z46" s="250"/>
      <c r="AA46" s="251"/>
      <c r="AB46" s="250"/>
      <c r="AC46" s="252"/>
      <c r="AD46" s="249"/>
      <c r="AE46" s="187"/>
      <c r="AF46" s="187"/>
      <c r="AG46" s="454"/>
      <c r="AH46" s="202"/>
      <c r="AI46" s="187"/>
      <c r="AJ46" s="204"/>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row>
    <row r="47" spans="1:68" ht="151.5" hidden="1" customHeight="1" outlineLevel="1" x14ac:dyDescent="0.3">
      <c r="A47" s="295"/>
      <c r="B47" s="276"/>
      <c r="C47" s="276"/>
      <c r="D47" s="276"/>
      <c r="E47" s="294"/>
      <c r="F47" s="276"/>
      <c r="G47" s="277"/>
      <c r="H47" s="278"/>
      <c r="I47" s="279"/>
      <c r="J47" s="280"/>
      <c r="K47" s="476"/>
      <c r="L47" s="278"/>
      <c r="M47" s="279"/>
      <c r="N47" s="281"/>
      <c r="O47" s="205"/>
      <c r="P47" s="214"/>
      <c r="Q47" s="206"/>
      <c r="R47" s="207"/>
      <c r="S47" s="207"/>
      <c r="T47" s="208"/>
      <c r="U47" s="207"/>
      <c r="V47" s="207"/>
      <c r="W47" s="207"/>
      <c r="X47" s="209"/>
      <c r="Y47" s="210"/>
      <c r="Z47" s="211"/>
      <c r="AA47" s="210"/>
      <c r="AB47" s="211"/>
      <c r="AC47" s="212"/>
      <c r="AD47" s="213"/>
      <c r="AE47" s="187"/>
      <c r="AF47" s="215"/>
      <c r="AG47" s="455"/>
      <c r="AH47" s="216"/>
      <c r="AI47" s="214"/>
      <c r="AJ47" s="215"/>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row>
    <row r="48" spans="1:68" ht="151.5" hidden="1" customHeight="1" outlineLevel="1" x14ac:dyDescent="0.3">
      <c r="A48" s="295"/>
      <c r="B48" s="276"/>
      <c r="C48" s="276"/>
      <c r="D48" s="276"/>
      <c r="E48" s="294"/>
      <c r="F48" s="276"/>
      <c r="G48" s="277"/>
      <c r="H48" s="278"/>
      <c r="I48" s="279"/>
      <c r="J48" s="280"/>
      <c r="K48" s="474"/>
      <c r="L48" s="278"/>
      <c r="M48" s="279"/>
      <c r="N48" s="281"/>
      <c r="O48" s="218"/>
      <c r="P48" s="228"/>
      <c r="Q48" s="219"/>
      <c r="R48" s="220"/>
      <c r="S48" s="220"/>
      <c r="T48" s="221"/>
      <c r="U48" s="220"/>
      <c r="V48" s="220"/>
      <c r="W48" s="220"/>
      <c r="X48" s="222"/>
      <c r="Y48" s="223"/>
      <c r="Z48" s="224"/>
      <c r="AA48" s="223"/>
      <c r="AB48" s="224"/>
      <c r="AC48" s="225"/>
      <c r="AD48" s="226"/>
      <c r="AE48" s="227"/>
      <c r="AF48" s="228"/>
      <c r="AG48" s="229"/>
      <c r="AH48" s="229"/>
      <c r="AI48" s="227"/>
      <c r="AJ48" s="228"/>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row>
    <row r="49" spans="1:68" ht="151.5" hidden="1" customHeight="1" outlineLevel="1" x14ac:dyDescent="0.3">
      <c r="A49" s="295"/>
      <c r="B49" s="276"/>
      <c r="C49" s="276"/>
      <c r="D49" s="276"/>
      <c r="E49" s="294"/>
      <c r="F49" s="276"/>
      <c r="G49" s="277"/>
      <c r="H49" s="278"/>
      <c r="I49" s="279"/>
      <c r="J49" s="280"/>
      <c r="K49" s="474"/>
      <c r="L49" s="278"/>
      <c r="M49" s="279"/>
      <c r="N49" s="281"/>
      <c r="O49" s="218"/>
      <c r="P49" s="227"/>
      <c r="Q49" s="219"/>
      <c r="R49" s="220"/>
      <c r="S49" s="220"/>
      <c r="T49" s="221"/>
      <c r="U49" s="220"/>
      <c r="V49" s="220"/>
      <c r="W49" s="220"/>
      <c r="X49" s="222"/>
      <c r="Y49" s="223"/>
      <c r="Z49" s="224"/>
      <c r="AA49" s="223"/>
      <c r="AB49" s="224"/>
      <c r="AC49" s="225"/>
      <c r="AD49" s="226"/>
      <c r="AE49" s="227"/>
      <c r="AF49" s="228"/>
      <c r="AG49" s="229"/>
      <c r="AH49" s="229"/>
      <c r="AI49" s="227"/>
      <c r="AJ49" s="228"/>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row>
    <row r="50" spans="1:68" ht="151.5" hidden="1" customHeight="1" outlineLevel="1" x14ac:dyDescent="0.3">
      <c r="A50" s="295"/>
      <c r="B50" s="276"/>
      <c r="C50" s="276"/>
      <c r="D50" s="276"/>
      <c r="E50" s="294"/>
      <c r="F50" s="276"/>
      <c r="G50" s="277"/>
      <c r="H50" s="278"/>
      <c r="I50" s="279"/>
      <c r="J50" s="280"/>
      <c r="K50" s="474"/>
      <c r="L50" s="278"/>
      <c r="M50" s="279"/>
      <c r="N50" s="281"/>
      <c r="O50" s="218"/>
      <c r="P50" s="227"/>
      <c r="Q50" s="219"/>
      <c r="R50" s="220"/>
      <c r="S50" s="220"/>
      <c r="T50" s="221"/>
      <c r="U50" s="220"/>
      <c r="V50" s="220"/>
      <c r="W50" s="220"/>
      <c r="X50" s="222"/>
      <c r="Y50" s="223"/>
      <c r="Z50" s="224"/>
      <c r="AA50" s="223"/>
      <c r="AB50" s="224"/>
      <c r="AC50" s="225"/>
      <c r="AD50" s="226"/>
      <c r="AE50" s="227"/>
      <c r="AF50" s="228"/>
      <c r="AG50" s="229"/>
      <c r="AH50" s="229"/>
      <c r="AI50" s="227"/>
      <c r="AJ50" s="228"/>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row>
    <row r="51" spans="1:68" ht="151.5" hidden="1" customHeight="1" outlineLevel="1" x14ac:dyDescent="0.3">
      <c r="A51" s="295"/>
      <c r="B51" s="276"/>
      <c r="C51" s="276"/>
      <c r="D51" s="276"/>
      <c r="E51" s="294"/>
      <c r="F51" s="276"/>
      <c r="G51" s="277"/>
      <c r="H51" s="278"/>
      <c r="I51" s="279"/>
      <c r="J51" s="280"/>
      <c r="K51" s="475"/>
      <c r="L51" s="278"/>
      <c r="M51" s="279"/>
      <c r="N51" s="281"/>
      <c r="O51" s="230"/>
      <c r="P51" s="235"/>
      <c r="Q51" s="231"/>
      <c r="R51" s="226"/>
      <c r="S51" s="226"/>
      <c r="T51" s="224"/>
      <c r="U51" s="226"/>
      <c r="V51" s="226"/>
      <c r="W51" s="226"/>
      <c r="X51" s="232"/>
      <c r="Y51" s="233"/>
      <c r="Z51" s="224"/>
      <c r="AA51" s="233"/>
      <c r="AB51" s="224"/>
      <c r="AC51" s="234"/>
      <c r="AD51" s="226"/>
      <c r="AE51" s="235"/>
      <c r="AF51" s="236"/>
      <c r="AG51" s="237"/>
      <c r="AH51" s="237"/>
      <c r="AI51" s="235"/>
      <c r="AJ51" s="236"/>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row>
    <row r="52" spans="1:68" ht="240.75" hidden="1" customHeight="1" collapsed="1" x14ac:dyDescent="0.3">
      <c r="A52" s="166"/>
      <c r="B52" s="163"/>
      <c r="C52" s="163"/>
      <c r="D52" s="163"/>
      <c r="E52" s="164"/>
      <c r="F52" s="163"/>
      <c r="G52" s="173"/>
      <c r="H52" s="174" t="str">
        <f>IF(G52&lt;=0,"",IF(G52&lt;=2,"Muy Baja",IF(G52&lt;=24,"Baja",IF(G52&lt;=500,"Media",IF(G52&lt;=5000,"Alta","Muy Alta")))))</f>
        <v/>
      </c>
      <c r="I52" s="175" t="str">
        <f>IF(H52="","",IF(H52="Muy Baja",0.2,IF(H52="Baja",0.4,IF(H52="Media",0.6,IF(H52="Alta",0.8,IF(H52="Muy Alta",1,))))))</f>
        <v/>
      </c>
      <c r="J52" s="176"/>
      <c r="K52" s="434">
        <f>IF(NOT(ISERROR(MATCH(J52,'Tabla Impacto'!$B$221:$B$223,0))),'Tabla Impacto'!$F$223&amp;"Por favor no seleccionar los criterios de impacto(Afectación Económica o presupuestal y Pérdida Reputacional)",J52)</f>
        <v>0</v>
      </c>
      <c r="L52" s="174" t="str">
        <f>IF(OR(K52='Tabla Impacto'!$C$11,K52='Tabla Impacto'!$D$11),"Leve",IF(OR(K52='Tabla Impacto'!$C$12,K52='Tabla Impacto'!$D$12),"Menor",IF(OR(K52='Tabla Impacto'!$C$13,K52='Tabla Impacto'!$D$13),"Moderado",IF(OR(K52='Tabla Impacto'!$C$14,K52='Tabla Impacto'!$D$14),"Mayor",IF(OR(K52='Tabla Impacto'!$C$15,K52='Tabla Impacto'!$D$15),"Catastrófico","")))))</f>
        <v/>
      </c>
      <c r="M52" s="175" t="str">
        <f>IF(L52="","",IF(L52="Leve",0.2,IF(L52="Menor",0.4,IF(L52="Moderado",0.6,IF(L52="Mayor",0.8,IF(L52="Catastrófico",1,))))))</f>
        <v/>
      </c>
      <c r="N52" s="177"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66"/>
      <c r="P52" s="183"/>
      <c r="Q52" s="167" t="str">
        <f>IF(OR(R52="Preventivo",R52="Detectivo"),"Probabilidad",IF(R52="Correctivo","Impacto",""))</f>
        <v/>
      </c>
      <c r="R52" s="168"/>
      <c r="S52" s="168"/>
      <c r="T52" s="169" t="str">
        <f>IF(AND(R52="Preventivo",S52="Automático"),"50%",IF(AND(R52="Preventivo",S52="Manual"),"40%",IF(AND(R52="Detectivo",S52="Automático"),"40%",IF(AND(R52="Detectivo",S52="Manual"),"30%",IF(AND(R52="Correctivo",S52="Automático"),"35%",IF(AND(R52="Correctivo",S52="Manual"),"25%",""))))))</f>
        <v/>
      </c>
      <c r="U52" s="168"/>
      <c r="V52" s="168"/>
      <c r="W52" s="168"/>
      <c r="X52" s="170" t="str">
        <f>IFERROR(IF(Q52="Probabilidad",(I52-(+I52*T52)),IF(Q52="Impacto",I52,"")),"")</f>
        <v/>
      </c>
      <c r="Y52" s="171" t="str">
        <f>IFERROR(IF(X52="","",IF(X52&lt;=0.2,"Muy Baja",IF(X52&lt;=0.4,"Baja",IF(X52&lt;=0.6,"Media",IF(X52&lt;=0.8,"Alta","Muy Alta"))))),"")</f>
        <v/>
      </c>
      <c r="Z52" s="169" t="str">
        <f>+X52</f>
        <v/>
      </c>
      <c r="AA52" s="171" t="str">
        <f>IFERROR(IF(AB52="","",IF(AB52&lt;=0.2,"Leve",IF(AB52&lt;=0.4,"Menor",IF(AB52&lt;=0.6,"Moderado",IF(AB52&lt;=0.8,"Mayor","Catastrófico"))))),"")</f>
        <v/>
      </c>
      <c r="AB52" s="169" t="str">
        <f>IFERROR(IF(Q52="Impacto",(M52-(+M52*T52)),IF(Q52="Probabilidad",M52,"")),"")</f>
        <v/>
      </c>
      <c r="AC52" s="172"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68"/>
      <c r="AE52" s="163"/>
      <c r="AF52" s="173"/>
      <c r="AG52" s="165"/>
      <c r="AH52" s="165"/>
      <c r="AI52" s="178"/>
      <c r="AJ52" s="173"/>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row>
    <row r="53" spans="1:68" ht="151.5" hidden="1" customHeight="1" outlineLevel="1" x14ac:dyDescent="0.3">
      <c r="A53" s="181"/>
      <c r="B53" s="141"/>
      <c r="C53" s="141"/>
      <c r="D53" s="141"/>
      <c r="E53" s="179"/>
      <c r="F53" s="141"/>
      <c r="G53" s="143"/>
      <c r="H53" s="145"/>
      <c r="I53" s="147"/>
      <c r="J53" s="149"/>
      <c r="K53" s="429">
        <f>IF(NOT(ISERROR(MATCH(J53,_xlfn.ANCHORARRAY(E64),0))),I66&amp;"Por favor no seleccionar los criterios de impacto",J53)</f>
        <v>0</v>
      </c>
      <c r="L53" s="145"/>
      <c r="M53" s="147"/>
      <c r="N53" s="151"/>
      <c r="O53" s="138"/>
      <c r="P53" s="153"/>
      <c r="Q53" s="154" t="str">
        <f>IF(OR(R53="Preventivo",R53="Detectivo"),"Probabilidad",IF(R53="Correctivo","Impacto",""))</f>
        <v/>
      </c>
      <c r="R53" s="155"/>
      <c r="S53" s="155"/>
      <c r="T53" s="156" t="str">
        <f t="shared" ref="T53:T57" si="37">IF(AND(R53="Preventivo",S53="Automático"),"50%",IF(AND(R53="Preventivo",S53="Manual"),"40%",IF(AND(R53="Detectivo",S53="Automático"),"40%",IF(AND(R53="Detectivo",S53="Manual"),"30%",IF(AND(R53="Correctivo",S53="Automático"),"35%",IF(AND(R53="Correctivo",S53="Manual"),"25%",""))))))</f>
        <v/>
      </c>
      <c r="U53" s="155"/>
      <c r="V53" s="155"/>
      <c r="W53" s="155"/>
      <c r="X53" s="157" t="str">
        <f>IFERROR(IF(AND(Q52="Probabilidad",Q53="Probabilidad"),(Z52-(+Z52*T53)),IF(Q53="Probabilidad",(I52-(+I52*T53)),IF(Q53="Impacto",Z52,""))),"")</f>
        <v/>
      </c>
      <c r="Y53" s="158" t="str">
        <f t="shared" si="1"/>
        <v/>
      </c>
      <c r="Z53" s="159" t="str">
        <f t="shared" ref="Z53:Z57" si="38">+X53</f>
        <v/>
      </c>
      <c r="AA53" s="158" t="str">
        <f t="shared" si="3"/>
        <v/>
      </c>
      <c r="AB53" s="159" t="str">
        <f>IFERROR(IF(AND(Q52="Impacto",Q53="Impacto"),(AB46-(+AB46*T53)),IF(Q53="Impacto",($M$52-(+$M$52*T53)),IF(Q53="Probabilidad",AB46,""))),"")</f>
        <v/>
      </c>
      <c r="AC53" s="160" t="str">
        <f t="shared" ref="AC53:AC54" si="39">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61"/>
      <c r="AE53" s="139"/>
      <c r="AF53" s="140"/>
      <c r="AG53" s="162"/>
      <c r="AH53" s="162"/>
      <c r="AI53" s="139"/>
      <c r="AJ53" s="140"/>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row>
    <row r="54" spans="1:68" ht="151.5" hidden="1" customHeight="1" outlineLevel="1" x14ac:dyDescent="0.3">
      <c r="A54" s="181"/>
      <c r="B54" s="141"/>
      <c r="C54" s="141"/>
      <c r="D54" s="141"/>
      <c r="E54" s="179"/>
      <c r="F54" s="141"/>
      <c r="G54" s="143"/>
      <c r="H54" s="145"/>
      <c r="I54" s="147"/>
      <c r="J54" s="149"/>
      <c r="K54" s="429">
        <f>IF(NOT(ISERROR(MATCH(J54,_xlfn.ANCHORARRAY(E65),0))),I67&amp;"Por favor no seleccionar los criterios de impacto",J54)</f>
        <v>0</v>
      </c>
      <c r="L54" s="145"/>
      <c r="M54" s="147"/>
      <c r="N54" s="151"/>
      <c r="O54" s="124"/>
      <c r="P54" s="137"/>
      <c r="Q54" s="126" t="str">
        <f>IF(OR(R54="Preventivo",R54="Detectivo"),"Probabilidad",IF(R54="Correctivo","Impacto",""))</f>
        <v/>
      </c>
      <c r="R54" s="127"/>
      <c r="S54" s="127"/>
      <c r="T54" s="128" t="str">
        <f t="shared" si="37"/>
        <v/>
      </c>
      <c r="U54" s="127"/>
      <c r="V54" s="127"/>
      <c r="W54" s="127"/>
      <c r="X54" s="129" t="str">
        <f>IFERROR(IF(AND(Q53="Probabilidad",Q54="Probabilidad"),(Z53-(+Z53*T54)),IF(AND(Q53="Impacto",Q54="Probabilidad"),(Z52-(+Z52*T54)),IF(Q54="Impacto",Z53,""))),"")</f>
        <v/>
      </c>
      <c r="Y54" s="130" t="str">
        <f t="shared" si="1"/>
        <v/>
      </c>
      <c r="Z54" s="131" t="str">
        <f t="shared" si="38"/>
        <v/>
      </c>
      <c r="AA54" s="130" t="str">
        <f t="shared" si="3"/>
        <v/>
      </c>
      <c r="AB54" s="131" t="str">
        <f>IFERROR(IF(AND(Q53="Impacto",Q54="Impacto"),(AB53-(+AB53*T54)),IF(AND(Q53="Probabilidad",Q54="Impacto"),(AB52-(+AB52*T54)),IF(Q54="Probabilidad",AB53,""))),"")</f>
        <v/>
      </c>
      <c r="AC54" s="132" t="str">
        <f t="shared" si="39"/>
        <v/>
      </c>
      <c r="AD54" s="133"/>
      <c r="AE54" s="134"/>
      <c r="AF54" s="135"/>
      <c r="AG54" s="136"/>
      <c r="AH54" s="136"/>
      <c r="AI54" s="134"/>
      <c r="AJ54" s="135"/>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row>
    <row r="55" spans="1:68" ht="151.5" hidden="1" customHeight="1" outlineLevel="1" x14ac:dyDescent="0.3">
      <c r="A55" s="181"/>
      <c r="B55" s="141"/>
      <c r="C55" s="141"/>
      <c r="D55" s="141"/>
      <c r="E55" s="179"/>
      <c r="F55" s="141"/>
      <c r="G55" s="143"/>
      <c r="H55" s="145"/>
      <c r="I55" s="147"/>
      <c r="J55" s="149"/>
      <c r="K55" s="429">
        <f>IF(NOT(ISERROR(MATCH(J55,_xlfn.ANCHORARRAY(E66),0))),I68&amp;"Por favor no seleccionar los criterios de impacto",J55)</f>
        <v>0</v>
      </c>
      <c r="L55" s="145"/>
      <c r="M55" s="147"/>
      <c r="N55" s="151"/>
      <c r="O55" s="124"/>
      <c r="P55" s="125"/>
      <c r="Q55" s="126" t="str">
        <f t="shared" ref="Q55:Q57" si="40">IF(OR(R55="Preventivo",R55="Detectivo"),"Probabilidad",IF(R55="Correctivo","Impacto",""))</f>
        <v/>
      </c>
      <c r="R55" s="127"/>
      <c r="S55" s="127"/>
      <c r="T55" s="128" t="str">
        <f t="shared" si="37"/>
        <v/>
      </c>
      <c r="U55" s="127"/>
      <c r="V55" s="127"/>
      <c r="W55" s="127"/>
      <c r="X55" s="129" t="str">
        <f t="shared" ref="X55:X57" si="41">IFERROR(IF(AND(Q54="Probabilidad",Q55="Probabilidad"),(Z54-(+Z54*T55)),IF(AND(Q54="Impacto",Q55="Probabilidad"),(Z53-(+Z53*T55)),IF(Q55="Impacto",Z54,""))),"")</f>
        <v/>
      </c>
      <c r="Y55" s="130" t="str">
        <f t="shared" si="1"/>
        <v/>
      </c>
      <c r="Z55" s="131" t="str">
        <f t="shared" si="38"/>
        <v/>
      </c>
      <c r="AA55" s="130" t="str">
        <f t="shared" si="3"/>
        <v/>
      </c>
      <c r="AB55" s="131" t="str">
        <f t="shared" ref="AB55:AB57" si="42">IFERROR(IF(AND(Q54="Impacto",Q55="Impacto"),(AB54-(+AB54*T55)),IF(AND(Q54="Probabilidad",Q55="Impacto"),(AB53-(+AB53*T55)),IF(Q55="Probabilidad",AB54,""))),"")</f>
        <v/>
      </c>
      <c r="AC55" s="132"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33"/>
      <c r="AE55" s="134"/>
      <c r="AF55" s="135"/>
      <c r="AG55" s="136"/>
      <c r="AH55" s="136"/>
      <c r="AI55" s="134"/>
      <c r="AJ55" s="135"/>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row>
    <row r="56" spans="1:68" ht="151.5" hidden="1" customHeight="1" outlineLevel="1" x14ac:dyDescent="0.3">
      <c r="A56" s="181"/>
      <c r="B56" s="141"/>
      <c r="C56" s="141"/>
      <c r="D56" s="141"/>
      <c r="E56" s="179"/>
      <c r="F56" s="141"/>
      <c r="G56" s="143"/>
      <c r="H56" s="145"/>
      <c r="I56" s="147"/>
      <c r="J56" s="149"/>
      <c r="K56" s="429">
        <f>IF(NOT(ISERROR(MATCH(J56,_xlfn.ANCHORARRAY(E67),0))),I69&amp;"Por favor no seleccionar los criterios de impacto",J56)</f>
        <v>0</v>
      </c>
      <c r="L56" s="145"/>
      <c r="M56" s="147"/>
      <c r="N56" s="151"/>
      <c r="O56" s="124"/>
      <c r="P56" s="125"/>
      <c r="Q56" s="126" t="str">
        <f t="shared" si="40"/>
        <v/>
      </c>
      <c r="R56" s="127"/>
      <c r="S56" s="127"/>
      <c r="T56" s="128" t="str">
        <f t="shared" si="37"/>
        <v/>
      </c>
      <c r="U56" s="127"/>
      <c r="V56" s="127"/>
      <c r="W56" s="127"/>
      <c r="X56" s="129" t="str">
        <f t="shared" si="41"/>
        <v/>
      </c>
      <c r="Y56" s="130" t="str">
        <f t="shared" si="1"/>
        <v/>
      </c>
      <c r="Z56" s="131" t="str">
        <f t="shared" si="38"/>
        <v/>
      </c>
      <c r="AA56" s="130" t="str">
        <f t="shared" si="3"/>
        <v/>
      </c>
      <c r="AB56" s="131" t="str">
        <f t="shared" si="42"/>
        <v/>
      </c>
      <c r="AC56" s="132" t="str">
        <f t="shared" ref="AC56:AC57" si="43">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33"/>
      <c r="AE56" s="134"/>
      <c r="AF56" s="135"/>
      <c r="AG56" s="136"/>
      <c r="AH56" s="136"/>
      <c r="AI56" s="134"/>
      <c r="AJ56" s="135"/>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row>
    <row r="57" spans="1:68" ht="151.5" hidden="1" customHeight="1" outlineLevel="1" x14ac:dyDescent="0.3">
      <c r="A57" s="182"/>
      <c r="B57" s="142"/>
      <c r="C57" s="142"/>
      <c r="D57" s="142"/>
      <c r="E57" s="180"/>
      <c r="F57" s="142"/>
      <c r="G57" s="144"/>
      <c r="H57" s="146"/>
      <c r="I57" s="148"/>
      <c r="J57" s="150"/>
      <c r="K57" s="430">
        <f>IF(NOT(ISERROR(MATCH(J57,_xlfn.ANCHORARRAY(E68),0))),I70&amp;"Por favor no seleccionar los criterios de impacto",J57)</f>
        <v>0</v>
      </c>
      <c r="L57" s="146"/>
      <c r="M57" s="148"/>
      <c r="N57" s="152"/>
      <c r="O57" s="124"/>
      <c r="P57" s="125"/>
      <c r="Q57" s="126" t="str">
        <f t="shared" si="40"/>
        <v/>
      </c>
      <c r="R57" s="127"/>
      <c r="S57" s="127"/>
      <c r="T57" s="128" t="str">
        <f t="shared" si="37"/>
        <v/>
      </c>
      <c r="U57" s="127"/>
      <c r="V57" s="127"/>
      <c r="W57" s="127"/>
      <c r="X57" s="129" t="str">
        <f t="shared" si="41"/>
        <v/>
      </c>
      <c r="Y57" s="130" t="str">
        <f t="shared" si="1"/>
        <v/>
      </c>
      <c r="Z57" s="131" t="str">
        <f t="shared" si="38"/>
        <v/>
      </c>
      <c r="AA57" s="130" t="str">
        <f t="shared" si="3"/>
        <v/>
      </c>
      <c r="AB57" s="131" t="str">
        <f t="shared" si="42"/>
        <v/>
      </c>
      <c r="AC57" s="132" t="str">
        <f t="shared" si="43"/>
        <v/>
      </c>
      <c r="AD57" s="133"/>
      <c r="AE57" s="134"/>
      <c r="AF57" s="135"/>
      <c r="AG57" s="136"/>
      <c r="AH57" s="136"/>
      <c r="AI57" s="134"/>
      <c r="AJ57" s="135"/>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row>
    <row r="58" spans="1:68" ht="151.5" hidden="1" customHeight="1" outlineLevel="1" x14ac:dyDescent="0.3">
      <c r="A58" s="457">
        <v>9</v>
      </c>
      <c r="B58" s="460"/>
      <c r="C58" s="460"/>
      <c r="D58" s="460"/>
      <c r="E58" s="463"/>
      <c r="F58" s="460"/>
      <c r="G58" s="466"/>
      <c r="H58" s="431" t="str">
        <f>IF(G58&lt;=0,"",IF(G58&lt;=2,"Muy Baja",IF(G58&lt;=24,"Baja",IF(G58&lt;=500,"Media",IF(G58&lt;=5000,"Alta","Muy Alta")))))</f>
        <v/>
      </c>
      <c r="I58" s="428" t="str">
        <f>IF(H58="","",IF(H58="Muy Baja",0.2,IF(H58="Baja",0.4,IF(H58="Media",0.6,IF(H58="Alta",0.8,IF(H58="Muy Alta",1,))))))</f>
        <v/>
      </c>
      <c r="J58" s="425"/>
      <c r="K58" s="428">
        <f>IF(NOT(ISERROR(MATCH(J58,'Tabla Impacto'!$B$221:$B$223,0))),'Tabla Impacto'!$F$223&amp;"Por favor no seleccionar los criterios de impacto(Afectación Económica o presupuestal y Pérdida Reputacional)",J58)</f>
        <v>0</v>
      </c>
      <c r="L58" s="431" t="str">
        <f>IF(OR(K58='Tabla Impacto'!$C$11,K58='Tabla Impacto'!$D$11),"Leve",IF(OR(K58='Tabla Impacto'!$C$12,K58='Tabla Impacto'!$D$12),"Menor",IF(OR(K58='Tabla Impacto'!$C$13,K58='Tabla Impacto'!$D$13),"Moderado",IF(OR(K58='Tabla Impacto'!$C$14,K58='Tabla Impacto'!$D$14),"Mayor",IF(OR(K58='Tabla Impacto'!$C$15,K58='Tabla Impacto'!$D$15),"Catastrófico","")))))</f>
        <v/>
      </c>
      <c r="M58" s="428" t="str">
        <f>IF(L58="","",IF(L58="Leve",0.2,IF(L58="Menor",0.4,IF(L58="Moderado",0.6,IF(L58="Mayor",0.8,IF(L58="Catastrófico",1,))))))</f>
        <v/>
      </c>
      <c r="N58" s="444"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24">
        <v>1</v>
      </c>
      <c r="P58" s="125"/>
      <c r="Q58" s="126" t="str">
        <f>IF(OR(R58="Preventivo",R58="Detectivo"),"Probabilidad",IF(R58="Correctivo","Impacto",""))</f>
        <v/>
      </c>
      <c r="R58" s="127"/>
      <c r="S58" s="127"/>
      <c r="T58" s="128" t="str">
        <f>IF(AND(R58="Preventivo",S58="Automático"),"50%",IF(AND(R58="Preventivo",S58="Manual"),"40%",IF(AND(R58="Detectivo",S58="Automático"),"40%",IF(AND(R58="Detectivo",S58="Manual"),"30%",IF(AND(R58="Correctivo",S58="Automático"),"35%",IF(AND(R58="Correctivo",S58="Manual"),"25%",""))))))</f>
        <v/>
      </c>
      <c r="U58" s="127"/>
      <c r="V58" s="127"/>
      <c r="W58" s="127"/>
      <c r="X58" s="129" t="str">
        <f>IFERROR(IF(Q58="Probabilidad",(I58-(+I58*T58)),IF(Q58="Impacto",I58,"")),"")</f>
        <v/>
      </c>
      <c r="Y58" s="130" t="str">
        <f>IFERROR(IF(X58="","",IF(X58&lt;=0.2,"Muy Baja",IF(X58&lt;=0.4,"Baja",IF(X58&lt;=0.6,"Media",IF(X58&lt;=0.8,"Alta","Muy Alta"))))),"")</f>
        <v/>
      </c>
      <c r="Z58" s="131" t="str">
        <f>+X58</f>
        <v/>
      </c>
      <c r="AA58" s="130" t="str">
        <f>IFERROR(IF(AB58="","",IF(AB58&lt;=0.2,"Leve",IF(AB58&lt;=0.4,"Menor",IF(AB58&lt;=0.6,"Moderado",IF(AB58&lt;=0.8,"Mayor","Catastrófico"))))),"")</f>
        <v/>
      </c>
      <c r="AB58" s="131" t="str">
        <f>IFERROR(IF(Q58="Impacto",(M58-(+M58*T58)),IF(Q58="Probabilidad",M58,"")),"")</f>
        <v/>
      </c>
      <c r="AC58" s="132"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33"/>
      <c r="AE58" s="134"/>
      <c r="AF58" s="135"/>
      <c r="AG58" s="136"/>
      <c r="AH58" s="136"/>
      <c r="AI58" s="134"/>
      <c r="AJ58" s="135"/>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row>
    <row r="59" spans="1:68" ht="151.5" hidden="1" customHeight="1" outlineLevel="1" x14ac:dyDescent="0.3">
      <c r="A59" s="458"/>
      <c r="B59" s="461"/>
      <c r="C59" s="461"/>
      <c r="D59" s="461"/>
      <c r="E59" s="464"/>
      <c r="F59" s="461"/>
      <c r="G59" s="467"/>
      <c r="H59" s="432"/>
      <c r="I59" s="429"/>
      <c r="J59" s="426"/>
      <c r="K59" s="429">
        <f>IF(NOT(ISERROR(MATCH(J59,_xlfn.ANCHORARRAY(E70),0))),I72&amp;"Por favor no seleccionar los criterios de impacto",J59)</f>
        <v>0</v>
      </c>
      <c r="L59" s="432"/>
      <c r="M59" s="429"/>
      <c r="N59" s="445"/>
      <c r="O59" s="124">
        <v>2</v>
      </c>
      <c r="P59" s="125"/>
      <c r="Q59" s="126" t="str">
        <f>IF(OR(R59="Preventivo",R59="Detectivo"),"Probabilidad",IF(R59="Correctivo","Impacto",""))</f>
        <v/>
      </c>
      <c r="R59" s="127"/>
      <c r="S59" s="127"/>
      <c r="T59" s="128" t="str">
        <f t="shared" ref="T59:T63" si="44">IF(AND(R59="Preventivo",S59="Automático"),"50%",IF(AND(R59="Preventivo",S59="Manual"),"40%",IF(AND(R59="Detectivo",S59="Automático"),"40%",IF(AND(R59="Detectivo",S59="Manual"),"30%",IF(AND(R59="Correctivo",S59="Automático"),"35%",IF(AND(R59="Correctivo",S59="Manual"),"25%",""))))))</f>
        <v/>
      </c>
      <c r="U59" s="127"/>
      <c r="V59" s="127"/>
      <c r="W59" s="127"/>
      <c r="X59" s="129" t="str">
        <f>IFERROR(IF(AND(Q58="Probabilidad",Q59="Probabilidad"),(Z58-(+Z58*T59)),IF(Q59="Probabilidad",(I58-(+I58*T59)),IF(Q59="Impacto",Z58,""))),"")</f>
        <v/>
      </c>
      <c r="Y59" s="130" t="str">
        <f t="shared" si="1"/>
        <v/>
      </c>
      <c r="Z59" s="131" t="str">
        <f t="shared" ref="Z59:Z63" si="45">+X59</f>
        <v/>
      </c>
      <c r="AA59" s="130" t="str">
        <f t="shared" si="3"/>
        <v/>
      </c>
      <c r="AB59" s="131" t="str">
        <f>IFERROR(IF(AND(Q58="Impacto",Q59="Impacto"),(AB52-(+AB52*T59)),IF(Q59="Impacto",($M$58-(+$M$58*T59)),IF(Q59="Probabilidad",AB52,""))),"")</f>
        <v/>
      </c>
      <c r="AC59" s="132" t="str">
        <f t="shared" ref="AC59:AC60" si="46">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33"/>
      <c r="AE59" s="134"/>
      <c r="AF59" s="135"/>
      <c r="AG59" s="136"/>
      <c r="AH59" s="136"/>
      <c r="AI59" s="134"/>
      <c r="AJ59" s="135"/>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row>
    <row r="60" spans="1:68" ht="151.5" hidden="1" customHeight="1" outlineLevel="1" x14ac:dyDescent="0.3">
      <c r="A60" s="458"/>
      <c r="B60" s="461"/>
      <c r="C60" s="461"/>
      <c r="D60" s="461"/>
      <c r="E60" s="464"/>
      <c r="F60" s="461"/>
      <c r="G60" s="467"/>
      <c r="H60" s="432"/>
      <c r="I60" s="429"/>
      <c r="J60" s="426"/>
      <c r="K60" s="429">
        <f>IF(NOT(ISERROR(MATCH(J60,_xlfn.ANCHORARRAY(E71),0))),I73&amp;"Por favor no seleccionar los criterios de impacto",J60)</f>
        <v>0</v>
      </c>
      <c r="L60" s="432"/>
      <c r="M60" s="429"/>
      <c r="N60" s="445"/>
      <c r="O60" s="124">
        <v>3</v>
      </c>
      <c r="P60" s="137"/>
      <c r="Q60" s="126" t="str">
        <f>IF(OR(R60="Preventivo",R60="Detectivo"),"Probabilidad",IF(R60="Correctivo","Impacto",""))</f>
        <v/>
      </c>
      <c r="R60" s="127"/>
      <c r="S60" s="127"/>
      <c r="T60" s="128" t="str">
        <f t="shared" si="44"/>
        <v/>
      </c>
      <c r="U60" s="127"/>
      <c r="V60" s="127"/>
      <c r="W60" s="127"/>
      <c r="X60" s="129" t="str">
        <f>IFERROR(IF(AND(Q59="Probabilidad",Q60="Probabilidad"),(Z59-(+Z59*T60)),IF(AND(Q59="Impacto",Q60="Probabilidad"),(Z58-(+Z58*T60)),IF(Q60="Impacto",Z59,""))),"")</f>
        <v/>
      </c>
      <c r="Y60" s="130" t="str">
        <f t="shared" si="1"/>
        <v/>
      </c>
      <c r="Z60" s="131" t="str">
        <f t="shared" si="45"/>
        <v/>
      </c>
      <c r="AA60" s="130" t="str">
        <f t="shared" si="3"/>
        <v/>
      </c>
      <c r="AB60" s="131" t="str">
        <f>IFERROR(IF(AND(Q59="Impacto",Q60="Impacto"),(AB59-(+AB59*T60)),IF(AND(Q59="Probabilidad",Q60="Impacto"),(AB58-(+AB58*T60)),IF(Q60="Probabilidad",AB59,""))),"")</f>
        <v/>
      </c>
      <c r="AC60" s="132" t="str">
        <f t="shared" si="46"/>
        <v/>
      </c>
      <c r="AD60" s="133"/>
      <c r="AE60" s="134"/>
      <c r="AF60" s="135"/>
      <c r="AG60" s="136"/>
      <c r="AH60" s="136"/>
      <c r="AI60" s="134"/>
      <c r="AJ60" s="135"/>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row>
    <row r="61" spans="1:68" ht="151.5" hidden="1" customHeight="1" outlineLevel="1" x14ac:dyDescent="0.3">
      <c r="A61" s="458"/>
      <c r="B61" s="461"/>
      <c r="C61" s="461"/>
      <c r="D61" s="461"/>
      <c r="E61" s="464"/>
      <c r="F61" s="461"/>
      <c r="G61" s="467"/>
      <c r="H61" s="432"/>
      <c r="I61" s="429"/>
      <c r="J61" s="426"/>
      <c r="K61" s="429">
        <f>IF(NOT(ISERROR(MATCH(J61,_xlfn.ANCHORARRAY(E72),0))),I74&amp;"Por favor no seleccionar los criterios de impacto",J61)</f>
        <v>0</v>
      </c>
      <c r="L61" s="432"/>
      <c r="M61" s="429"/>
      <c r="N61" s="445"/>
      <c r="O61" s="124">
        <v>4</v>
      </c>
      <c r="P61" s="125"/>
      <c r="Q61" s="126" t="str">
        <f t="shared" ref="Q61:Q63" si="47">IF(OR(R61="Preventivo",R61="Detectivo"),"Probabilidad",IF(R61="Correctivo","Impacto",""))</f>
        <v/>
      </c>
      <c r="R61" s="127"/>
      <c r="S61" s="127"/>
      <c r="T61" s="128" t="str">
        <f t="shared" si="44"/>
        <v/>
      </c>
      <c r="U61" s="127"/>
      <c r="V61" s="127"/>
      <c r="W61" s="127"/>
      <c r="X61" s="129" t="str">
        <f t="shared" ref="X61:X63" si="48">IFERROR(IF(AND(Q60="Probabilidad",Q61="Probabilidad"),(Z60-(+Z60*T61)),IF(AND(Q60="Impacto",Q61="Probabilidad"),(Z59-(+Z59*T61)),IF(Q61="Impacto",Z60,""))),"")</f>
        <v/>
      </c>
      <c r="Y61" s="130" t="str">
        <f t="shared" si="1"/>
        <v/>
      </c>
      <c r="Z61" s="131" t="str">
        <f t="shared" si="45"/>
        <v/>
      </c>
      <c r="AA61" s="130" t="str">
        <f t="shared" si="3"/>
        <v/>
      </c>
      <c r="AB61" s="131" t="str">
        <f t="shared" ref="AB61:AB63" si="49">IFERROR(IF(AND(Q60="Impacto",Q61="Impacto"),(AB60-(+AB60*T61)),IF(AND(Q60="Probabilidad",Q61="Impacto"),(AB59-(+AB59*T61)),IF(Q61="Probabilidad",AB60,""))),"")</f>
        <v/>
      </c>
      <c r="AC61" s="132"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33"/>
      <c r="AE61" s="134"/>
      <c r="AF61" s="135"/>
      <c r="AG61" s="136"/>
      <c r="AH61" s="136"/>
      <c r="AI61" s="134"/>
      <c r="AJ61" s="135"/>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row>
    <row r="62" spans="1:68" ht="151.5" hidden="1" customHeight="1" outlineLevel="1" x14ac:dyDescent="0.3">
      <c r="A62" s="458"/>
      <c r="B62" s="461"/>
      <c r="C62" s="461"/>
      <c r="D62" s="461"/>
      <c r="E62" s="464"/>
      <c r="F62" s="461"/>
      <c r="G62" s="467"/>
      <c r="H62" s="432"/>
      <c r="I62" s="429"/>
      <c r="J62" s="426"/>
      <c r="K62" s="429">
        <f>IF(NOT(ISERROR(MATCH(J62,_xlfn.ANCHORARRAY(E73),0))),I75&amp;"Por favor no seleccionar los criterios de impacto",J62)</f>
        <v>0</v>
      </c>
      <c r="L62" s="432"/>
      <c r="M62" s="429"/>
      <c r="N62" s="445"/>
      <c r="O62" s="124">
        <v>5</v>
      </c>
      <c r="P62" s="125"/>
      <c r="Q62" s="126" t="str">
        <f t="shared" si="47"/>
        <v/>
      </c>
      <c r="R62" s="127"/>
      <c r="S62" s="127"/>
      <c r="T62" s="128" t="str">
        <f t="shared" si="44"/>
        <v/>
      </c>
      <c r="U62" s="127"/>
      <c r="V62" s="127"/>
      <c r="W62" s="127"/>
      <c r="X62" s="129" t="str">
        <f t="shared" si="48"/>
        <v/>
      </c>
      <c r="Y62" s="130" t="str">
        <f t="shared" si="1"/>
        <v/>
      </c>
      <c r="Z62" s="131" t="str">
        <f t="shared" si="45"/>
        <v/>
      </c>
      <c r="AA62" s="130" t="str">
        <f t="shared" si="3"/>
        <v/>
      </c>
      <c r="AB62" s="131" t="str">
        <f t="shared" si="49"/>
        <v/>
      </c>
      <c r="AC62" s="132" t="str">
        <f t="shared" ref="AC62:AC63" si="50">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33"/>
      <c r="AE62" s="134"/>
      <c r="AF62" s="135"/>
      <c r="AG62" s="136"/>
      <c r="AH62" s="136"/>
      <c r="AI62" s="134"/>
      <c r="AJ62" s="135"/>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row>
    <row r="63" spans="1:68" ht="151.5" hidden="1" customHeight="1" outlineLevel="1" x14ac:dyDescent="0.3">
      <c r="A63" s="459"/>
      <c r="B63" s="462"/>
      <c r="C63" s="462"/>
      <c r="D63" s="462"/>
      <c r="E63" s="465"/>
      <c r="F63" s="462"/>
      <c r="G63" s="468"/>
      <c r="H63" s="433"/>
      <c r="I63" s="430"/>
      <c r="J63" s="427"/>
      <c r="K63" s="430">
        <f>IF(NOT(ISERROR(MATCH(J63,_xlfn.ANCHORARRAY(E74),0))),I76&amp;"Por favor no seleccionar los criterios de impacto",J63)</f>
        <v>0</v>
      </c>
      <c r="L63" s="433"/>
      <c r="M63" s="430"/>
      <c r="N63" s="446"/>
      <c r="O63" s="124">
        <v>6</v>
      </c>
      <c r="P63" s="125"/>
      <c r="Q63" s="126" t="str">
        <f t="shared" si="47"/>
        <v/>
      </c>
      <c r="R63" s="127"/>
      <c r="S63" s="127"/>
      <c r="T63" s="128" t="str">
        <f t="shared" si="44"/>
        <v/>
      </c>
      <c r="U63" s="127"/>
      <c r="V63" s="127"/>
      <c r="W63" s="127"/>
      <c r="X63" s="129" t="str">
        <f t="shared" si="48"/>
        <v/>
      </c>
      <c r="Y63" s="130" t="str">
        <f t="shared" si="1"/>
        <v/>
      </c>
      <c r="Z63" s="131" t="str">
        <f t="shared" si="45"/>
        <v/>
      </c>
      <c r="AA63" s="130" t="str">
        <f t="shared" si="3"/>
        <v/>
      </c>
      <c r="AB63" s="131" t="str">
        <f t="shared" si="49"/>
        <v/>
      </c>
      <c r="AC63" s="132" t="str">
        <f t="shared" si="50"/>
        <v/>
      </c>
      <c r="AD63" s="133"/>
      <c r="AE63" s="134"/>
      <c r="AF63" s="135"/>
      <c r="AG63" s="136"/>
      <c r="AH63" s="136"/>
      <c r="AI63" s="134"/>
      <c r="AJ63" s="135"/>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row>
    <row r="64" spans="1:68" ht="151.5" hidden="1" customHeight="1" outlineLevel="1" x14ac:dyDescent="0.3">
      <c r="A64" s="457">
        <v>10</v>
      </c>
      <c r="B64" s="460"/>
      <c r="C64" s="460"/>
      <c r="D64" s="460"/>
      <c r="E64" s="463"/>
      <c r="F64" s="460"/>
      <c r="G64" s="466"/>
      <c r="H64" s="431" t="str">
        <f>IF(G64&lt;=0,"",IF(G64&lt;=2,"Muy Baja",IF(G64&lt;=24,"Baja",IF(G64&lt;=500,"Media",IF(G64&lt;=5000,"Alta","Muy Alta")))))</f>
        <v/>
      </c>
      <c r="I64" s="428" t="str">
        <f>IF(H64="","",IF(H64="Muy Baja",0.2,IF(H64="Baja",0.4,IF(H64="Media",0.6,IF(H64="Alta",0.8,IF(H64="Muy Alta",1,))))))</f>
        <v/>
      </c>
      <c r="J64" s="425"/>
      <c r="K64" s="428">
        <f>IF(NOT(ISERROR(MATCH(J64,'Tabla Impacto'!$B$221:$B$223,0))),'Tabla Impacto'!$F$223&amp;"Por favor no seleccionar los criterios de impacto(Afectación Económica o presupuestal y Pérdida Reputacional)",J64)</f>
        <v>0</v>
      </c>
      <c r="L64" s="431" t="str">
        <f>IF(OR(K64='Tabla Impacto'!$C$11,K64='Tabla Impacto'!$D$11),"Leve",IF(OR(K64='Tabla Impacto'!$C$12,K64='Tabla Impacto'!$D$12),"Menor",IF(OR(K64='Tabla Impacto'!$C$13,K64='Tabla Impacto'!$D$13),"Moderado",IF(OR(K64='Tabla Impacto'!$C$14,K64='Tabla Impacto'!$D$14),"Mayor",IF(OR(K64='Tabla Impacto'!$C$15,K64='Tabla Impacto'!$D$15),"Catastrófico","")))))</f>
        <v/>
      </c>
      <c r="M64" s="428" t="str">
        <f>IF(L64="","",IF(L64="Leve",0.2,IF(L64="Menor",0.4,IF(L64="Moderado",0.6,IF(L64="Mayor",0.8,IF(L64="Catastrófico",1,))))))</f>
        <v/>
      </c>
      <c r="N64" s="444"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24">
        <v>1</v>
      </c>
      <c r="P64" s="125"/>
      <c r="Q64" s="126" t="str">
        <f>IF(OR(R64="Preventivo",R64="Detectivo"),"Probabilidad",IF(R64="Correctivo","Impacto",""))</f>
        <v/>
      </c>
      <c r="R64" s="127"/>
      <c r="S64" s="127"/>
      <c r="T64" s="128" t="str">
        <f>IF(AND(R64="Preventivo",S64="Automático"),"50%",IF(AND(R64="Preventivo",S64="Manual"),"40%",IF(AND(R64="Detectivo",S64="Automático"),"40%",IF(AND(R64="Detectivo",S64="Manual"),"30%",IF(AND(R64="Correctivo",S64="Automático"),"35%",IF(AND(R64="Correctivo",S64="Manual"),"25%",""))))))</f>
        <v/>
      </c>
      <c r="U64" s="127"/>
      <c r="V64" s="127"/>
      <c r="W64" s="127"/>
      <c r="X64" s="129" t="str">
        <f>IFERROR(IF(Q64="Probabilidad",(I64-(+I64*T64)),IF(Q64="Impacto",I64,"")),"")</f>
        <v/>
      </c>
      <c r="Y64" s="130" t="str">
        <f>IFERROR(IF(X64="","",IF(X64&lt;=0.2,"Muy Baja",IF(X64&lt;=0.4,"Baja",IF(X64&lt;=0.6,"Media",IF(X64&lt;=0.8,"Alta","Muy Alta"))))),"")</f>
        <v/>
      </c>
      <c r="Z64" s="131" t="str">
        <f>+X64</f>
        <v/>
      </c>
      <c r="AA64" s="130" t="str">
        <f>IFERROR(IF(AB64="","",IF(AB64&lt;=0.2,"Leve",IF(AB64&lt;=0.4,"Menor",IF(AB64&lt;=0.6,"Moderado",IF(AB64&lt;=0.8,"Mayor","Catastrófico"))))),"")</f>
        <v/>
      </c>
      <c r="AB64" s="131" t="str">
        <f>IFERROR(IF(Q64="Impacto",(M64-(+M64*T64)),IF(Q64="Probabilidad",M64,"")),"")</f>
        <v/>
      </c>
      <c r="AC64" s="132"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3"/>
      <c r="AE64" s="134"/>
      <c r="AF64" s="135"/>
      <c r="AG64" s="136"/>
      <c r="AH64" s="136"/>
      <c r="AI64" s="134"/>
      <c r="AJ64" s="135"/>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row>
    <row r="65" spans="1:36" ht="151.5" hidden="1" customHeight="1" outlineLevel="1" x14ac:dyDescent="0.3">
      <c r="A65" s="458"/>
      <c r="B65" s="461"/>
      <c r="C65" s="461"/>
      <c r="D65" s="461"/>
      <c r="E65" s="464"/>
      <c r="F65" s="461"/>
      <c r="G65" s="467"/>
      <c r="H65" s="432"/>
      <c r="I65" s="429"/>
      <c r="J65" s="426"/>
      <c r="K65" s="429">
        <f>IF(NOT(ISERROR(MATCH(J65,_xlfn.ANCHORARRAY(E76),0))),I78&amp;"Por favor no seleccionar los criterios de impacto",J65)</f>
        <v>0</v>
      </c>
      <c r="L65" s="432"/>
      <c r="M65" s="429"/>
      <c r="N65" s="445"/>
      <c r="O65" s="124">
        <v>2</v>
      </c>
      <c r="P65" s="125"/>
      <c r="Q65" s="126" t="str">
        <f>IF(OR(R65="Preventivo",R65="Detectivo"),"Probabilidad",IF(R65="Correctivo","Impacto",""))</f>
        <v/>
      </c>
      <c r="R65" s="127"/>
      <c r="S65" s="127"/>
      <c r="T65" s="128" t="str">
        <f t="shared" ref="T65:T69" si="51">IF(AND(R65="Preventivo",S65="Automático"),"50%",IF(AND(R65="Preventivo",S65="Manual"),"40%",IF(AND(R65="Detectivo",S65="Automático"),"40%",IF(AND(R65="Detectivo",S65="Manual"),"30%",IF(AND(R65="Correctivo",S65="Automático"),"35%",IF(AND(R65="Correctivo",S65="Manual"),"25%",""))))))</f>
        <v/>
      </c>
      <c r="U65" s="127"/>
      <c r="V65" s="127"/>
      <c r="W65" s="127"/>
      <c r="X65" s="129" t="str">
        <f>IFERROR(IF(AND(Q64="Probabilidad",Q65="Probabilidad"),(Z64-(+Z64*T65)),IF(Q65="Probabilidad",(I64-(+I64*T65)),IF(Q65="Impacto",Z64,""))),"")</f>
        <v/>
      </c>
      <c r="Y65" s="130" t="str">
        <f t="shared" si="1"/>
        <v/>
      </c>
      <c r="Z65" s="131" t="str">
        <f t="shared" ref="Z65:Z69" si="52">+X65</f>
        <v/>
      </c>
      <c r="AA65" s="130" t="str">
        <f t="shared" si="3"/>
        <v/>
      </c>
      <c r="AB65" s="131" t="str">
        <f>IFERROR(IF(AND(Q64="Impacto",Q65="Impacto"),(AB58-(+AB58*T65)),IF(Q65="Impacto",($M$64-(+$M$64*T65)),IF(Q65="Probabilidad",AB58,""))),"")</f>
        <v/>
      </c>
      <c r="AC65" s="132" t="str">
        <f t="shared" ref="AC65:AC66" si="53">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33"/>
      <c r="AE65" s="134"/>
      <c r="AF65" s="135"/>
      <c r="AG65" s="136"/>
      <c r="AH65" s="136"/>
      <c r="AI65" s="134"/>
      <c r="AJ65" s="135"/>
    </row>
    <row r="66" spans="1:36" ht="151.5" hidden="1" customHeight="1" outlineLevel="1" x14ac:dyDescent="0.3">
      <c r="A66" s="458"/>
      <c r="B66" s="461"/>
      <c r="C66" s="461"/>
      <c r="D66" s="461"/>
      <c r="E66" s="464"/>
      <c r="F66" s="461"/>
      <c r="G66" s="467"/>
      <c r="H66" s="432"/>
      <c r="I66" s="429"/>
      <c r="J66" s="426"/>
      <c r="K66" s="429">
        <f>IF(NOT(ISERROR(MATCH(J66,_xlfn.ANCHORARRAY(E77),0))),I79&amp;"Por favor no seleccionar los criterios de impacto",J66)</f>
        <v>0</v>
      </c>
      <c r="L66" s="432"/>
      <c r="M66" s="429"/>
      <c r="N66" s="445"/>
      <c r="O66" s="124">
        <v>3</v>
      </c>
      <c r="P66" s="137"/>
      <c r="Q66" s="126" t="str">
        <f>IF(OR(R66="Preventivo",R66="Detectivo"),"Probabilidad",IF(R66="Correctivo","Impacto",""))</f>
        <v/>
      </c>
      <c r="R66" s="127"/>
      <c r="S66" s="127"/>
      <c r="T66" s="128" t="str">
        <f t="shared" si="51"/>
        <v/>
      </c>
      <c r="U66" s="127"/>
      <c r="V66" s="127"/>
      <c r="W66" s="127"/>
      <c r="X66" s="129" t="str">
        <f>IFERROR(IF(AND(Q65="Probabilidad",Q66="Probabilidad"),(Z65-(+Z65*T66)),IF(AND(Q65="Impacto",Q66="Probabilidad"),(Z64-(+Z64*T66)),IF(Q66="Impacto",Z65,""))),"")</f>
        <v/>
      </c>
      <c r="Y66" s="130" t="str">
        <f t="shared" si="1"/>
        <v/>
      </c>
      <c r="Z66" s="131" t="str">
        <f t="shared" si="52"/>
        <v/>
      </c>
      <c r="AA66" s="130" t="str">
        <f t="shared" si="3"/>
        <v/>
      </c>
      <c r="AB66" s="131" t="str">
        <f>IFERROR(IF(AND(Q65="Impacto",Q66="Impacto"),(AB65-(+AB65*T66)),IF(AND(Q65="Probabilidad",Q66="Impacto"),(AB64-(+AB64*T66)),IF(Q66="Probabilidad",AB65,""))),"")</f>
        <v/>
      </c>
      <c r="AC66" s="132" t="str">
        <f t="shared" si="53"/>
        <v/>
      </c>
      <c r="AD66" s="133"/>
      <c r="AE66" s="134"/>
      <c r="AF66" s="135"/>
      <c r="AG66" s="136"/>
      <c r="AH66" s="136"/>
      <c r="AI66" s="134"/>
      <c r="AJ66" s="135"/>
    </row>
    <row r="67" spans="1:36" ht="151.5" hidden="1" customHeight="1" outlineLevel="1" x14ac:dyDescent="0.3">
      <c r="A67" s="458"/>
      <c r="B67" s="461"/>
      <c r="C67" s="461"/>
      <c r="D67" s="461"/>
      <c r="E67" s="464"/>
      <c r="F67" s="461"/>
      <c r="G67" s="467"/>
      <c r="H67" s="432"/>
      <c r="I67" s="429"/>
      <c r="J67" s="426"/>
      <c r="K67" s="429">
        <f>IF(NOT(ISERROR(MATCH(J67,_xlfn.ANCHORARRAY(E78),0))),I80&amp;"Por favor no seleccionar los criterios de impacto",J67)</f>
        <v>0</v>
      </c>
      <c r="L67" s="432"/>
      <c r="M67" s="429"/>
      <c r="N67" s="445"/>
      <c r="O67" s="124">
        <v>4</v>
      </c>
      <c r="P67" s="125"/>
      <c r="Q67" s="126" t="str">
        <f t="shared" ref="Q67:Q69" si="54">IF(OR(R67="Preventivo",R67="Detectivo"),"Probabilidad",IF(R67="Correctivo","Impacto",""))</f>
        <v/>
      </c>
      <c r="R67" s="127"/>
      <c r="S67" s="127"/>
      <c r="T67" s="128" t="str">
        <f t="shared" si="51"/>
        <v/>
      </c>
      <c r="U67" s="127"/>
      <c r="V67" s="127"/>
      <c r="W67" s="127"/>
      <c r="X67" s="129" t="str">
        <f t="shared" ref="X67:X69" si="55">IFERROR(IF(AND(Q66="Probabilidad",Q67="Probabilidad"),(Z66-(+Z66*T67)),IF(AND(Q66="Impacto",Q67="Probabilidad"),(Z65-(+Z65*T67)),IF(Q67="Impacto",Z66,""))),"")</f>
        <v/>
      </c>
      <c r="Y67" s="130" t="str">
        <f t="shared" si="1"/>
        <v/>
      </c>
      <c r="Z67" s="131" t="str">
        <f t="shared" si="52"/>
        <v/>
      </c>
      <c r="AA67" s="130" t="str">
        <f t="shared" si="3"/>
        <v/>
      </c>
      <c r="AB67" s="131" t="str">
        <f t="shared" ref="AB67:AB69" si="56">IFERROR(IF(AND(Q66="Impacto",Q67="Impacto"),(AB66-(+AB66*T67)),IF(AND(Q66="Probabilidad",Q67="Impacto"),(AB65-(+AB65*T67)),IF(Q67="Probabilidad",AB66,""))),"")</f>
        <v/>
      </c>
      <c r="AC67" s="132"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33"/>
      <c r="AE67" s="134"/>
      <c r="AF67" s="135"/>
      <c r="AG67" s="136"/>
      <c r="AH67" s="136"/>
      <c r="AI67" s="134"/>
      <c r="AJ67" s="135"/>
    </row>
    <row r="68" spans="1:36" ht="151.5" hidden="1" customHeight="1" outlineLevel="1" x14ac:dyDescent="0.3">
      <c r="A68" s="458"/>
      <c r="B68" s="461"/>
      <c r="C68" s="461"/>
      <c r="D68" s="461"/>
      <c r="E68" s="464"/>
      <c r="F68" s="461"/>
      <c r="G68" s="467"/>
      <c r="H68" s="432"/>
      <c r="I68" s="429"/>
      <c r="J68" s="426"/>
      <c r="K68" s="429">
        <f>IF(NOT(ISERROR(MATCH(J68,_xlfn.ANCHORARRAY(E79),0))),I81&amp;"Por favor no seleccionar los criterios de impacto",J68)</f>
        <v>0</v>
      </c>
      <c r="L68" s="432"/>
      <c r="M68" s="429"/>
      <c r="N68" s="445"/>
      <c r="O68" s="124">
        <v>5</v>
      </c>
      <c r="P68" s="125"/>
      <c r="Q68" s="126" t="str">
        <f t="shared" si="54"/>
        <v/>
      </c>
      <c r="R68" s="127"/>
      <c r="S68" s="127"/>
      <c r="T68" s="128" t="str">
        <f t="shared" si="51"/>
        <v/>
      </c>
      <c r="U68" s="127"/>
      <c r="V68" s="127"/>
      <c r="W68" s="127"/>
      <c r="X68" s="129" t="str">
        <f t="shared" si="55"/>
        <v/>
      </c>
      <c r="Y68" s="130" t="str">
        <f t="shared" si="1"/>
        <v/>
      </c>
      <c r="Z68" s="131" t="str">
        <f t="shared" si="52"/>
        <v/>
      </c>
      <c r="AA68" s="130" t="str">
        <f t="shared" si="3"/>
        <v/>
      </c>
      <c r="AB68" s="131" t="str">
        <f t="shared" si="56"/>
        <v/>
      </c>
      <c r="AC68" s="132" t="str">
        <f t="shared" ref="AC68:AC69" si="57">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33"/>
      <c r="AE68" s="134"/>
      <c r="AF68" s="135"/>
      <c r="AG68" s="136"/>
      <c r="AH68" s="136"/>
      <c r="AI68" s="134"/>
      <c r="AJ68" s="135"/>
    </row>
    <row r="69" spans="1:36" ht="151.5" hidden="1" customHeight="1" outlineLevel="1" x14ac:dyDescent="0.3">
      <c r="A69" s="459"/>
      <c r="B69" s="462"/>
      <c r="C69" s="462"/>
      <c r="D69" s="462"/>
      <c r="E69" s="465"/>
      <c r="F69" s="462"/>
      <c r="G69" s="468"/>
      <c r="H69" s="433"/>
      <c r="I69" s="430"/>
      <c r="J69" s="427"/>
      <c r="K69" s="430">
        <f>IF(NOT(ISERROR(MATCH(J69,_xlfn.ANCHORARRAY(E80),0))),I82&amp;"Por favor no seleccionar los criterios de impacto",J69)</f>
        <v>0</v>
      </c>
      <c r="L69" s="433"/>
      <c r="M69" s="430"/>
      <c r="N69" s="446"/>
      <c r="O69" s="124">
        <v>6</v>
      </c>
      <c r="P69" s="125"/>
      <c r="Q69" s="126" t="str">
        <f t="shared" si="54"/>
        <v/>
      </c>
      <c r="R69" s="127"/>
      <c r="S69" s="127"/>
      <c r="T69" s="128" t="str">
        <f t="shared" si="51"/>
        <v/>
      </c>
      <c r="U69" s="127"/>
      <c r="V69" s="127"/>
      <c r="W69" s="127"/>
      <c r="X69" s="129" t="str">
        <f t="shared" si="55"/>
        <v/>
      </c>
      <c r="Y69" s="130" t="str">
        <f t="shared" si="1"/>
        <v/>
      </c>
      <c r="Z69" s="131" t="str">
        <f t="shared" si="52"/>
        <v/>
      </c>
      <c r="AA69" s="130" t="str">
        <f t="shared" si="3"/>
        <v/>
      </c>
      <c r="AB69" s="131" t="str">
        <f t="shared" si="56"/>
        <v/>
      </c>
      <c r="AC69" s="132" t="str">
        <f t="shared" si="57"/>
        <v/>
      </c>
      <c r="AD69" s="133"/>
      <c r="AE69" s="134"/>
      <c r="AF69" s="135"/>
      <c r="AG69" s="136"/>
      <c r="AH69" s="136"/>
      <c r="AI69" s="134"/>
      <c r="AJ69" s="135"/>
    </row>
    <row r="70" spans="1:36" ht="49.5" customHeight="1" collapsed="1" x14ac:dyDescent="0.3">
      <c r="A70" s="6"/>
      <c r="B70" s="395" t="s">
        <v>131</v>
      </c>
      <c r="C70" s="396"/>
      <c r="D70" s="396"/>
      <c r="E70" s="396"/>
      <c r="F70" s="396"/>
      <c r="G70" s="396"/>
      <c r="H70" s="396"/>
      <c r="I70" s="396"/>
      <c r="J70" s="396"/>
      <c r="K70" s="396"/>
      <c r="L70" s="396"/>
      <c r="M70" s="396"/>
      <c r="N70" s="396"/>
      <c r="O70" s="396"/>
      <c r="P70" s="396"/>
      <c r="Q70" s="396"/>
      <c r="R70" s="396"/>
      <c r="S70" s="396"/>
      <c r="T70" s="396"/>
      <c r="U70" s="396"/>
      <c r="V70" s="396"/>
      <c r="W70" s="396"/>
      <c r="X70" s="396"/>
      <c r="Y70" s="396"/>
      <c r="Z70" s="396"/>
      <c r="AA70" s="396"/>
      <c r="AB70" s="396"/>
      <c r="AC70" s="396"/>
      <c r="AD70" s="396"/>
      <c r="AE70" s="396"/>
      <c r="AF70" s="396"/>
      <c r="AG70" s="396"/>
      <c r="AH70" s="396"/>
      <c r="AI70" s="396"/>
      <c r="AJ70" s="397"/>
    </row>
    <row r="72" spans="1:36" x14ac:dyDescent="0.3">
      <c r="A72" s="1"/>
      <c r="B72" s="23" t="s">
        <v>143</v>
      </c>
      <c r="C72" s="1"/>
      <c r="D72" s="1"/>
      <c r="F72" s="1"/>
    </row>
    <row r="74" spans="1:36" x14ac:dyDescent="0.3">
      <c r="A74" s="351"/>
      <c r="B74" s="352"/>
      <c r="C74" s="353" t="s">
        <v>248</v>
      </c>
      <c r="D74" s="354"/>
      <c r="E74" s="353"/>
      <c r="F74" s="354"/>
      <c r="G74" s="353" t="s">
        <v>249</v>
      </c>
      <c r="H74" s="353"/>
      <c r="I74" s="353"/>
      <c r="J74" s="353"/>
      <c r="K74" s="353"/>
      <c r="L74" s="353"/>
      <c r="M74" s="353"/>
      <c r="N74" s="353" t="s">
        <v>250</v>
      </c>
      <c r="O74" s="353"/>
      <c r="P74" s="353"/>
      <c r="Q74" s="353"/>
      <c r="R74" s="353"/>
      <c r="S74" s="353"/>
      <c r="T74" s="353"/>
      <c r="U74" s="353"/>
      <c r="V74" s="353"/>
      <c r="W74" s="353"/>
      <c r="X74" s="353"/>
      <c r="Y74" s="353"/>
      <c r="Z74" s="353"/>
      <c r="AA74" s="353"/>
      <c r="AB74" s="353"/>
      <c r="AC74" s="353"/>
      <c r="AD74" s="353"/>
      <c r="AE74" s="353"/>
      <c r="AF74" s="353"/>
      <c r="AG74" s="353"/>
      <c r="AH74" s="353"/>
      <c r="AI74" s="353"/>
      <c r="AJ74" s="355"/>
    </row>
    <row r="75" spans="1:36" x14ac:dyDescent="0.3">
      <c r="A75" s="3"/>
      <c r="B75" s="3"/>
      <c r="C75" s="3"/>
      <c r="D75" s="3"/>
      <c r="E75" s="3"/>
    </row>
    <row r="76" spans="1:36" x14ac:dyDescent="0.3">
      <c r="A76" s="3"/>
      <c r="B76" s="3"/>
      <c r="C76" s="3"/>
      <c r="D76" s="3"/>
      <c r="E76" s="3"/>
    </row>
  </sheetData>
  <dataConsolidate/>
  <mergeCells count="130">
    <mergeCell ref="R3:AE3"/>
    <mergeCell ref="R4:AE4"/>
    <mergeCell ref="R5:AE5"/>
    <mergeCell ref="R6:AE6"/>
    <mergeCell ref="C34:C35"/>
    <mergeCell ref="D34:D35"/>
    <mergeCell ref="E34:E35"/>
    <mergeCell ref="P34:P35"/>
    <mergeCell ref="O4:Q4"/>
    <mergeCell ref="AA8:AA9"/>
    <mergeCell ref="Y8:Y9"/>
    <mergeCell ref="Z8:Z9"/>
    <mergeCell ref="G8:G9"/>
    <mergeCell ref="H8:H9"/>
    <mergeCell ref="I8:I9"/>
    <mergeCell ref="AG46:AG47"/>
    <mergeCell ref="Q8:Q9"/>
    <mergeCell ref="R8:W8"/>
    <mergeCell ref="P16:P17"/>
    <mergeCell ref="AE16:AE17"/>
    <mergeCell ref="AF16:AF17"/>
    <mergeCell ref="AG28:AG29"/>
    <mergeCell ref="D16:D17"/>
    <mergeCell ref="E16:E17"/>
    <mergeCell ref="F16:F17"/>
    <mergeCell ref="A4:B4"/>
    <mergeCell ref="A5:B5"/>
    <mergeCell ref="A6:B6"/>
    <mergeCell ref="A8:A9"/>
    <mergeCell ref="F8:F9"/>
    <mergeCell ref="E8:E9"/>
    <mergeCell ref="D8:D9"/>
    <mergeCell ref="C8:C9"/>
    <mergeCell ref="C5:N5"/>
    <mergeCell ref="C6:N6"/>
    <mergeCell ref="C4:N4"/>
    <mergeCell ref="J8:J9"/>
    <mergeCell ref="K8:K9"/>
    <mergeCell ref="AH16:AH17"/>
    <mergeCell ref="AI16:AI17"/>
    <mergeCell ref="AD16:AD17"/>
    <mergeCell ref="AD8:AD9"/>
    <mergeCell ref="O8:O9"/>
    <mergeCell ref="AC8:AC9"/>
    <mergeCell ref="AB8:AB9"/>
    <mergeCell ref="X8:X9"/>
    <mergeCell ref="P8:P9"/>
    <mergeCell ref="Z16:Z17"/>
    <mergeCell ref="AA16:AA17"/>
    <mergeCell ref="J64:J69"/>
    <mergeCell ref="K64:K69"/>
    <mergeCell ref="L64:L69"/>
    <mergeCell ref="M64:M69"/>
    <mergeCell ref="AB16:AB17"/>
    <mergeCell ref="AC16:AC17"/>
    <mergeCell ref="N64:N69"/>
    <mergeCell ref="A58:A63"/>
    <mergeCell ref="B58:B63"/>
    <mergeCell ref="C58:C63"/>
    <mergeCell ref="D58:D63"/>
    <mergeCell ref="E58:E63"/>
    <mergeCell ref="F58:F63"/>
    <mergeCell ref="G58:G63"/>
    <mergeCell ref="H58:H63"/>
    <mergeCell ref="I58:I63"/>
    <mergeCell ref="A16:A17"/>
    <mergeCell ref="K34:K39"/>
    <mergeCell ref="K46:K51"/>
    <mergeCell ref="K40:K45"/>
    <mergeCell ref="K28:K33"/>
    <mergeCell ref="K22:K27"/>
    <mergeCell ref="P18:P19"/>
    <mergeCell ref="C16:C17"/>
    <mergeCell ref="A64:A69"/>
    <mergeCell ref="B64:B69"/>
    <mergeCell ref="C64:C69"/>
    <mergeCell ref="D64:D69"/>
    <mergeCell ref="E64:E69"/>
    <mergeCell ref="F64:F69"/>
    <mergeCell ref="G64:G69"/>
    <mergeCell ref="H64:H69"/>
    <mergeCell ref="I64:I69"/>
    <mergeCell ref="L58:L63"/>
    <mergeCell ref="K52:K57"/>
    <mergeCell ref="A1:AJ2"/>
    <mergeCell ref="A7:G7"/>
    <mergeCell ref="H7:N7"/>
    <mergeCell ref="O7:W7"/>
    <mergeCell ref="X7:AD7"/>
    <mergeCell ref="AE7:AJ7"/>
    <mergeCell ref="M58:M63"/>
    <mergeCell ref="N58:N63"/>
    <mergeCell ref="AE8:AE9"/>
    <mergeCell ref="AJ8:AJ9"/>
    <mergeCell ref="AI8:AI9"/>
    <mergeCell ref="AH8:AH9"/>
    <mergeCell ref="AG8:AG9"/>
    <mergeCell ref="AF8:AF9"/>
    <mergeCell ref="L8:L9"/>
    <mergeCell ref="M8:M9"/>
    <mergeCell ref="B8:B9"/>
    <mergeCell ref="N8:N9"/>
    <mergeCell ref="AG22:AG23"/>
    <mergeCell ref="P22:P23"/>
    <mergeCell ref="AJ16:AJ17"/>
    <mergeCell ref="AG16:AG17"/>
    <mergeCell ref="B70:AJ70"/>
    <mergeCell ref="B16:B17"/>
    <mergeCell ref="G16:G17"/>
    <mergeCell ref="H16:H17"/>
    <mergeCell ref="I16:I17"/>
    <mergeCell ref="J16:J17"/>
    <mergeCell ref="L16:L17"/>
    <mergeCell ref="M16:M17"/>
    <mergeCell ref="N16:N17"/>
    <mergeCell ref="O16:O17"/>
    <mergeCell ref="Q16:Q17"/>
    <mergeCell ref="R16:R17"/>
    <mergeCell ref="S16:S17"/>
    <mergeCell ref="T16:T17"/>
    <mergeCell ref="U16:U17"/>
    <mergeCell ref="V16:V17"/>
    <mergeCell ref="W16:W17"/>
    <mergeCell ref="Y16:Y17"/>
    <mergeCell ref="C40:C41"/>
    <mergeCell ref="D40:D41"/>
    <mergeCell ref="E40:E41"/>
    <mergeCell ref="P40:P41"/>
    <mergeCell ref="J58:J63"/>
    <mergeCell ref="K58:K63"/>
  </mergeCells>
  <conditionalFormatting sqref="H10 H16">
    <cfRule type="cellIs" dxfId="234" priority="319" operator="equal">
      <formula>"Muy Alta"</formula>
    </cfRule>
    <cfRule type="cellIs" dxfId="233" priority="320" operator="equal">
      <formula>"Alta"</formula>
    </cfRule>
    <cfRule type="cellIs" dxfId="232" priority="321" operator="equal">
      <formula>"Media"</formula>
    </cfRule>
    <cfRule type="cellIs" dxfId="231" priority="322" operator="equal">
      <formula>"Baja"</formula>
    </cfRule>
    <cfRule type="cellIs" dxfId="230" priority="323" operator="equal">
      <formula>"Muy Baja"</formula>
    </cfRule>
  </conditionalFormatting>
  <conditionalFormatting sqref="L10 L16 L22 L28 L34 L40 L46 L52 L58 L64">
    <cfRule type="cellIs" dxfId="229" priority="314" operator="equal">
      <formula>"Catastrófico"</formula>
    </cfRule>
    <cfRule type="cellIs" dxfId="228" priority="315" operator="equal">
      <formula>"Mayor"</formula>
    </cfRule>
    <cfRule type="cellIs" dxfId="227" priority="316" operator="equal">
      <formula>"Moderado"</formula>
    </cfRule>
    <cfRule type="cellIs" dxfId="226" priority="317" operator="equal">
      <formula>"Menor"</formula>
    </cfRule>
    <cfRule type="cellIs" dxfId="225" priority="318" operator="equal">
      <formula>"Leve"</formula>
    </cfRule>
  </conditionalFormatting>
  <conditionalFormatting sqref="N10">
    <cfRule type="cellIs" dxfId="224" priority="310" operator="equal">
      <formula>"Extremo"</formula>
    </cfRule>
    <cfRule type="cellIs" dxfId="223" priority="311" operator="equal">
      <formula>"Alto"</formula>
    </cfRule>
    <cfRule type="cellIs" dxfId="222" priority="312" operator="equal">
      <formula>"Moderado"</formula>
    </cfRule>
    <cfRule type="cellIs" dxfId="221" priority="313" operator="equal">
      <formula>"Bajo"</formula>
    </cfRule>
  </conditionalFormatting>
  <conditionalFormatting sqref="Y10:Y15">
    <cfRule type="cellIs" dxfId="220" priority="305" operator="equal">
      <formula>"Muy Alta"</formula>
    </cfRule>
    <cfRule type="cellIs" dxfId="219" priority="306" operator="equal">
      <formula>"Alta"</formula>
    </cfRule>
    <cfRule type="cellIs" dxfId="218" priority="307" operator="equal">
      <formula>"Media"</formula>
    </cfRule>
    <cfRule type="cellIs" dxfId="217" priority="308" operator="equal">
      <formula>"Baja"</formula>
    </cfRule>
    <cfRule type="cellIs" dxfId="216" priority="309" operator="equal">
      <formula>"Muy Baja"</formula>
    </cfRule>
  </conditionalFormatting>
  <conditionalFormatting sqref="AA10:AA15">
    <cfRule type="cellIs" dxfId="215" priority="300" operator="equal">
      <formula>"Catastrófico"</formula>
    </cfRule>
    <cfRule type="cellIs" dxfId="214" priority="301" operator="equal">
      <formula>"Mayor"</formula>
    </cfRule>
    <cfRule type="cellIs" dxfId="213" priority="302" operator="equal">
      <formula>"Moderado"</formula>
    </cfRule>
    <cfRule type="cellIs" dxfId="212" priority="303" operator="equal">
      <formula>"Menor"</formula>
    </cfRule>
    <cfRule type="cellIs" dxfId="211" priority="304" operator="equal">
      <formula>"Leve"</formula>
    </cfRule>
  </conditionalFormatting>
  <conditionalFormatting sqref="AC10:AC15">
    <cfRule type="cellIs" dxfId="210" priority="296" operator="equal">
      <formula>"Extremo"</formula>
    </cfRule>
    <cfRule type="cellIs" dxfId="209" priority="297" operator="equal">
      <formula>"Alto"</formula>
    </cfRule>
    <cfRule type="cellIs" dxfId="208" priority="298" operator="equal">
      <formula>"Moderado"</formula>
    </cfRule>
    <cfRule type="cellIs" dxfId="207" priority="299" operator="equal">
      <formula>"Bajo"</formula>
    </cfRule>
  </conditionalFormatting>
  <conditionalFormatting sqref="H58">
    <cfRule type="cellIs" dxfId="206" priority="53" operator="equal">
      <formula>"Muy Alta"</formula>
    </cfRule>
    <cfRule type="cellIs" dxfId="205" priority="54" operator="equal">
      <formula>"Alta"</formula>
    </cfRule>
    <cfRule type="cellIs" dxfId="204" priority="55" operator="equal">
      <formula>"Media"</formula>
    </cfRule>
    <cfRule type="cellIs" dxfId="203" priority="56" operator="equal">
      <formula>"Baja"</formula>
    </cfRule>
    <cfRule type="cellIs" dxfId="202" priority="57" operator="equal">
      <formula>"Muy Baja"</formula>
    </cfRule>
  </conditionalFormatting>
  <conditionalFormatting sqref="N16">
    <cfRule type="cellIs" dxfId="201" priority="240" operator="equal">
      <formula>"Extremo"</formula>
    </cfRule>
    <cfRule type="cellIs" dxfId="200" priority="241" operator="equal">
      <formula>"Alto"</formula>
    </cfRule>
    <cfRule type="cellIs" dxfId="199" priority="242" operator="equal">
      <formula>"Moderado"</formula>
    </cfRule>
    <cfRule type="cellIs" dxfId="198" priority="243" operator="equal">
      <formula>"Bajo"</formula>
    </cfRule>
  </conditionalFormatting>
  <conditionalFormatting sqref="Y16 Y18:Y21">
    <cfRule type="cellIs" dxfId="197" priority="235" operator="equal">
      <formula>"Muy Alta"</formula>
    </cfRule>
    <cfRule type="cellIs" dxfId="196" priority="236" operator="equal">
      <formula>"Alta"</formula>
    </cfRule>
    <cfRule type="cellIs" dxfId="195" priority="237" operator="equal">
      <formula>"Media"</formula>
    </cfRule>
    <cfRule type="cellIs" dxfId="194" priority="238" operator="equal">
      <formula>"Baja"</formula>
    </cfRule>
    <cfRule type="cellIs" dxfId="193" priority="239" operator="equal">
      <formula>"Muy Baja"</formula>
    </cfRule>
  </conditionalFormatting>
  <conditionalFormatting sqref="AA16 AA18:AA21">
    <cfRule type="cellIs" dxfId="192" priority="230" operator="equal">
      <formula>"Catastrófico"</formula>
    </cfRule>
    <cfRule type="cellIs" dxfId="191" priority="231" operator="equal">
      <formula>"Mayor"</formula>
    </cfRule>
    <cfRule type="cellIs" dxfId="190" priority="232" operator="equal">
      <formula>"Moderado"</formula>
    </cfRule>
    <cfRule type="cellIs" dxfId="189" priority="233" operator="equal">
      <formula>"Menor"</formula>
    </cfRule>
    <cfRule type="cellIs" dxfId="188" priority="234" operator="equal">
      <formula>"Leve"</formula>
    </cfRule>
  </conditionalFormatting>
  <conditionalFormatting sqref="AC16 AC18:AC21">
    <cfRule type="cellIs" dxfId="187" priority="226" operator="equal">
      <formula>"Extremo"</formula>
    </cfRule>
    <cfRule type="cellIs" dxfId="186" priority="227" operator="equal">
      <formula>"Alto"</formula>
    </cfRule>
    <cfRule type="cellIs" dxfId="185" priority="228" operator="equal">
      <formula>"Moderado"</formula>
    </cfRule>
    <cfRule type="cellIs" dxfId="184" priority="229" operator="equal">
      <formula>"Bajo"</formula>
    </cfRule>
  </conditionalFormatting>
  <conditionalFormatting sqref="H22">
    <cfRule type="cellIs" dxfId="183" priority="221" operator="equal">
      <formula>"Muy Alta"</formula>
    </cfRule>
    <cfRule type="cellIs" dxfId="182" priority="222" operator="equal">
      <formula>"Alta"</formula>
    </cfRule>
    <cfRule type="cellIs" dxfId="181" priority="223" operator="equal">
      <formula>"Media"</formula>
    </cfRule>
    <cfRule type="cellIs" dxfId="180" priority="224" operator="equal">
      <formula>"Baja"</formula>
    </cfRule>
    <cfRule type="cellIs" dxfId="179" priority="225" operator="equal">
      <formula>"Muy Baja"</formula>
    </cfRule>
  </conditionalFormatting>
  <conditionalFormatting sqref="N22">
    <cfRule type="cellIs" dxfId="178" priority="212" operator="equal">
      <formula>"Extremo"</formula>
    </cfRule>
    <cfRule type="cellIs" dxfId="177" priority="213" operator="equal">
      <formula>"Alto"</formula>
    </cfRule>
    <cfRule type="cellIs" dxfId="176" priority="214" operator="equal">
      <formula>"Moderado"</formula>
    </cfRule>
    <cfRule type="cellIs" dxfId="175" priority="215" operator="equal">
      <formula>"Bajo"</formula>
    </cfRule>
  </conditionalFormatting>
  <conditionalFormatting sqref="Y22:Y27">
    <cfRule type="cellIs" dxfId="174" priority="207" operator="equal">
      <formula>"Muy Alta"</formula>
    </cfRule>
    <cfRule type="cellIs" dxfId="173" priority="208" operator="equal">
      <formula>"Alta"</formula>
    </cfRule>
    <cfRule type="cellIs" dxfId="172" priority="209" operator="equal">
      <formula>"Media"</formula>
    </cfRule>
    <cfRule type="cellIs" dxfId="171" priority="210" operator="equal">
      <formula>"Baja"</formula>
    </cfRule>
    <cfRule type="cellIs" dxfId="170" priority="211" operator="equal">
      <formula>"Muy Baja"</formula>
    </cfRule>
  </conditionalFormatting>
  <conditionalFormatting sqref="AA22:AA27">
    <cfRule type="cellIs" dxfId="169" priority="202" operator="equal">
      <formula>"Catastrófico"</formula>
    </cfRule>
    <cfRule type="cellIs" dxfId="168" priority="203" operator="equal">
      <formula>"Mayor"</formula>
    </cfRule>
    <cfRule type="cellIs" dxfId="167" priority="204" operator="equal">
      <formula>"Moderado"</formula>
    </cfRule>
    <cfRule type="cellIs" dxfId="166" priority="205" operator="equal">
      <formula>"Menor"</formula>
    </cfRule>
    <cfRule type="cellIs" dxfId="165" priority="206" operator="equal">
      <formula>"Leve"</formula>
    </cfRule>
  </conditionalFormatting>
  <conditionalFormatting sqref="AC22:AC27">
    <cfRule type="cellIs" dxfId="164" priority="198" operator="equal">
      <formula>"Extremo"</formula>
    </cfRule>
    <cfRule type="cellIs" dxfId="163" priority="199" operator="equal">
      <formula>"Alto"</formula>
    </cfRule>
    <cfRule type="cellIs" dxfId="162" priority="200" operator="equal">
      <formula>"Moderado"</formula>
    </cfRule>
    <cfRule type="cellIs" dxfId="161" priority="201" operator="equal">
      <formula>"Bajo"</formula>
    </cfRule>
  </conditionalFormatting>
  <conditionalFormatting sqref="H28">
    <cfRule type="cellIs" dxfId="160" priority="193" operator="equal">
      <formula>"Muy Alta"</formula>
    </cfRule>
    <cfRule type="cellIs" dxfId="159" priority="194" operator="equal">
      <formula>"Alta"</formula>
    </cfRule>
    <cfRule type="cellIs" dxfId="158" priority="195" operator="equal">
      <formula>"Media"</formula>
    </cfRule>
    <cfRule type="cellIs" dxfId="157" priority="196" operator="equal">
      <formula>"Baja"</formula>
    </cfRule>
    <cfRule type="cellIs" dxfId="156" priority="197" operator="equal">
      <formula>"Muy Baja"</formula>
    </cfRule>
  </conditionalFormatting>
  <conditionalFormatting sqref="N28">
    <cfRule type="cellIs" dxfId="155" priority="184" operator="equal">
      <formula>"Extremo"</formula>
    </cfRule>
    <cfRule type="cellIs" dxfId="154" priority="185" operator="equal">
      <formula>"Alto"</formula>
    </cfRule>
    <cfRule type="cellIs" dxfId="153" priority="186" operator="equal">
      <formula>"Moderado"</formula>
    </cfRule>
    <cfRule type="cellIs" dxfId="152" priority="187" operator="equal">
      <formula>"Bajo"</formula>
    </cfRule>
  </conditionalFormatting>
  <conditionalFormatting sqref="Y28:Y33">
    <cfRule type="cellIs" dxfId="151" priority="179" operator="equal">
      <formula>"Muy Alta"</formula>
    </cfRule>
    <cfRule type="cellIs" dxfId="150" priority="180" operator="equal">
      <formula>"Alta"</formula>
    </cfRule>
    <cfRule type="cellIs" dxfId="149" priority="181" operator="equal">
      <formula>"Media"</formula>
    </cfRule>
    <cfRule type="cellIs" dxfId="148" priority="182" operator="equal">
      <formula>"Baja"</formula>
    </cfRule>
    <cfRule type="cellIs" dxfId="147" priority="183" operator="equal">
      <formula>"Muy Baja"</formula>
    </cfRule>
  </conditionalFormatting>
  <conditionalFormatting sqref="AA28:AA33">
    <cfRule type="cellIs" dxfId="146" priority="174" operator="equal">
      <formula>"Catastrófico"</formula>
    </cfRule>
    <cfRule type="cellIs" dxfId="145" priority="175" operator="equal">
      <formula>"Mayor"</formula>
    </cfRule>
    <cfRule type="cellIs" dxfId="144" priority="176" operator="equal">
      <formula>"Moderado"</formula>
    </cfRule>
    <cfRule type="cellIs" dxfId="143" priority="177" operator="equal">
      <formula>"Menor"</formula>
    </cfRule>
    <cfRule type="cellIs" dxfId="142" priority="178" operator="equal">
      <formula>"Leve"</formula>
    </cfRule>
  </conditionalFormatting>
  <conditionalFormatting sqref="AC28:AC33">
    <cfRule type="cellIs" dxfId="141" priority="170" operator="equal">
      <formula>"Extremo"</formula>
    </cfRule>
    <cfRule type="cellIs" dxfId="140" priority="171" operator="equal">
      <formula>"Alto"</formula>
    </cfRule>
    <cfRule type="cellIs" dxfId="139" priority="172" operator="equal">
      <formula>"Moderado"</formula>
    </cfRule>
    <cfRule type="cellIs" dxfId="138" priority="173" operator="equal">
      <formula>"Bajo"</formula>
    </cfRule>
  </conditionalFormatting>
  <conditionalFormatting sqref="H34">
    <cfRule type="cellIs" dxfId="137" priority="165" operator="equal">
      <formula>"Muy Alta"</formula>
    </cfRule>
    <cfRule type="cellIs" dxfId="136" priority="166" operator="equal">
      <formula>"Alta"</formula>
    </cfRule>
    <cfRule type="cellIs" dxfId="135" priority="167" operator="equal">
      <formula>"Media"</formula>
    </cfRule>
    <cfRule type="cellIs" dxfId="134" priority="168" operator="equal">
      <formula>"Baja"</formula>
    </cfRule>
    <cfRule type="cellIs" dxfId="133" priority="169" operator="equal">
      <formula>"Muy Baja"</formula>
    </cfRule>
  </conditionalFormatting>
  <conditionalFormatting sqref="N34">
    <cfRule type="cellIs" dxfId="132" priority="156" operator="equal">
      <formula>"Extremo"</formula>
    </cfRule>
    <cfRule type="cellIs" dxfId="131" priority="157" operator="equal">
      <formula>"Alto"</formula>
    </cfRule>
    <cfRule type="cellIs" dxfId="130" priority="158" operator="equal">
      <formula>"Moderado"</formula>
    </cfRule>
    <cfRule type="cellIs" dxfId="129" priority="159" operator="equal">
      <formula>"Bajo"</formula>
    </cfRule>
  </conditionalFormatting>
  <conditionalFormatting sqref="Y34:Y39">
    <cfRule type="cellIs" dxfId="128" priority="151" operator="equal">
      <formula>"Muy Alta"</formula>
    </cfRule>
    <cfRule type="cellIs" dxfId="127" priority="152" operator="equal">
      <formula>"Alta"</formula>
    </cfRule>
    <cfRule type="cellIs" dxfId="126" priority="153" operator="equal">
      <formula>"Media"</formula>
    </cfRule>
    <cfRule type="cellIs" dxfId="125" priority="154" operator="equal">
      <formula>"Baja"</formula>
    </cfRule>
    <cfRule type="cellIs" dxfId="124" priority="155" operator="equal">
      <formula>"Muy Baja"</formula>
    </cfRule>
  </conditionalFormatting>
  <conditionalFormatting sqref="AA34:AA39">
    <cfRule type="cellIs" dxfId="123" priority="146" operator="equal">
      <formula>"Catastrófico"</formula>
    </cfRule>
    <cfRule type="cellIs" dxfId="122" priority="147" operator="equal">
      <formula>"Mayor"</formula>
    </cfRule>
    <cfRule type="cellIs" dxfId="121" priority="148" operator="equal">
      <formula>"Moderado"</formula>
    </cfRule>
    <cfRule type="cellIs" dxfId="120" priority="149" operator="equal">
      <formula>"Menor"</formula>
    </cfRule>
    <cfRule type="cellIs" dxfId="119" priority="150" operator="equal">
      <formula>"Leve"</formula>
    </cfRule>
  </conditionalFormatting>
  <conditionalFormatting sqref="AC34:AC39">
    <cfRule type="cellIs" dxfId="118" priority="142" operator="equal">
      <formula>"Extremo"</formula>
    </cfRule>
    <cfRule type="cellIs" dxfId="117" priority="143" operator="equal">
      <formula>"Alto"</formula>
    </cfRule>
    <cfRule type="cellIs" dxfId="116" priority="144" operator="equal">
      <formula>"Moderado"</formula>
    </cfRule>
    <cfRule type="cellIs" dxfId="115" priority="145" operator="equal">
      <formula>"Bajo"</formula>
    </cfRule>
  </conditionalFormatting>
  <conditionalFormatting sqref="H40">
    <cfRule type="cellIs" dxfId="114" priority="137" operator="equal">
      <formula>"Muy Alta"</formula>
    </cfRule>
    <cfRule type="cellIs" dxfId="113" priority="138" operator="equal">
      <formula>"Alta"</formula>
    </cfRule>
    <cfRule type="cellIs" dxfId="112" priority="139" operator="equal">
      <formula>"Media"</formula>
    </cfRule>
    <cfRule type="cellIs" dxfId="111" priority="140" operator="equal">
      <formula>"Baja"</formula>
    </cfRule>
    <cfRule type="cellIs" dxfId="110" priority="141" operator="equal">
      <formula>"Muy Baja"</formula>
    </cfRule>
  </conditionalFormatting>
  <conditionalFormatting sqref="N40">
    <cfRule type="cellIs" dxfId="109" priority="128" operator="equal">
      <formula>"Extremo"</formula>
    </cfRule>
    <cfRule type="cellIs" dxfId="108" priority="129" operator="equal">
      <formula>"Alto"</formula>
    </cfRule>
    <cfRule type="cellIs" dxfId="107" priority="130" operator="equal">
      <formula>"Moderado"</formula>
    </cfRule>
    <cfRule type="cellIs" dxfId="106" priority="131" operator="equal">
      <formula>"Bajo"</formula>
    </cfRule>
  </conditionalFormatting>
  <conditionalFormatting sqref="Y40:Y45">
    <cfRule type="cellIs" dxfId="105" priority="123" operator="equal">
      <formula>"Muy Alta"</formula>
    </cfRule>
    <cfRule type="cellIs" dxfId="104" priority="124" operator="equal">
      <formula>"Alta"</formula>
    </cfRule>
    <cfRule type="cellIs" dxfId="103" priority="125" operator="equal">
      <formula>"Media"</formula>
    </cfRule>
    <cfRule type="cellIs" dxfId="102" priority="126" operator="equal">
      <formula>"Baja"</formula>
    </cfRule>
    <cfRule type="cellIs" dxfId="101" priority="127" operator="equal">
      <formula>"Muy Baja"</formula>
    </cfRule>
  </conditionalFormatting>
  <conditionalFormatting sqref="AA40:AA45">
    <cfRule type="cellIs" dxfId="100" priority="118" operator="equal">
      <formula>"Catastrófico"</formula>
    </cfRule>
    <cfRule type="cellIs" dxfId="99" priority="119" operator="equal">
      <formula>"Mayor"</formula>
    </cfRule>
    <cfRule type="cellIs" dxfId="98" priority="120" operator="equal">
      <formula>"Moderado"</formula>
    </cfRule>
    <cfRule type="cellIs" dxfId="97" priority="121" operator="equal">
      <formula>"Menor"</formula>
    </cfRule>
    <cfRule type="cellIs" dxfId="96" priority="122" operator="equal">
      <formula>"Leve"</formula>
    </cfRule>
  </conditionalFormatting>
  <conditionalFormatting sqref="AC40:AC45">
    <cfRule type="cellIs" dxfId="95" priority="114" operator="equal">
      <formula>"Extremo"</formula>
    </cfRule>
    <cfRule type="cellIs" dxfId="94" priority="115" operator="equal">
      <formula>"Alto"</formula>
    </cfRule>
    <cfRule type="cellIs" dxfId="93" priority="116" operator="equal">
      <formula>"Moderado"</formula>
    </cfRule>
    <cfRule type="cellIs" dxfId="92" priority="117" operator="equal">
      <formula>"Bajo"</formula>
    </cfRule>
  </conditionalFormatting>
  <conditionalFormatting sqref="H46">
    <cfRule type="cellIs" dxfId="91" priority="109" operator="equal">
      <formula>"Muy Alta"</formula>
    </cfRule>
    <cfRule type="cellIs" dxfId="90" priority="110" operator="equal">
      <formula>"Alta"</formula>
    </cfRule>
    <cfRule type="cellIs" dxfId="89" priority="111" operator="equal">
      <formula>"Media"</formula>
    </cfRule>
    <cfRule type="cellIs" dxfId="88" priority="112" operator="equal">
      <formula>"Baja"</formula>
    </cfRule>
    <cfRule type="cellIs" dxfId="87" priority="113" operator="equal">
      <formula>"Muy Baja"</formula>
    </cfRule>
  </conditionalFormatting>
  <conditionalFormatting sqref="N46">
    <cfRule type="cellIs" dxfId="86" priority="100" operator="equal">
      <formula>"Extremo"</formula>
    </cfRule>
    <cfRule type="cellIs" dxfId="85" priority="101" operator="equal">
      <formula>"Alto"</formula>
    </cfRule>
    <cfRule type="cellIs" dxfId="84" priority="102" operator="equal">
      <formula>"Moderado"</formula>
    </cfRule>
    <cfRule type="cellIs" dxfId="83" priority="103" operator="equal">
      <formula>"Bajo"</formula>
    </cfRule>
  </conditionalFormatting>
  <conditionalFormatting sqref="Y46:Y51">
    <cfRule type="cellIs" dxfId="82" priority="95" operator="equal">
      <formula>"Muy Alta"</formula>
    </cfRule>
    <cfRule type="cellIs" dxfId="81" priority="96" operator="equal">
      <formula>"Alta"</formula>
    </cfRule>
    <cfRule type="cellIs" dxfId="80" priority="97" operator="equal">
      <formula>"Media"</formula>
    </cfRule>
    <cfRule type="cellIs" dxfId="79" priority="98" operator="equal">
      <formula>"Baja"</formula>
    </cfRule>
    <cfRule type="cellIs" dxfId="78" priority="99" operator="equal">
      <formula>"Muy Baja"</formula>
    </cfRule>
  </conditionalFormatting>
  <conditionalFormatting sqref="AA46:AA51">
    <cfRule type="cellIs" dxfId="77" priority="90" operator="equal">
      <formula>"Catastrófico"</formula>
    </cfRule>
    <cfRule type="cellIs" dxfId="76" priority="91" operator="equal">
      <formula>"Mayor"</formula>
    </cfRule>
    <cfRule type="cellIs" dxfId="75" priority="92" operator="equal">
      <formula>"Moderado"</formula>
    </cfRule>
    <cfRule type="cellIs" dxfId="74" priority="93" operator="equal">
      <formula>"Menor"</formula>
    </cfRule>
    <cfRule type="cellIs" dxfId="73" priority="94" operator="equal">
      <formula>"Leve"</formula>
    </cfRule>
  </conditionalFormatting>
  <conditionalFormatting sqref="AC46:AC51">
    <cfRule type="cellIs" dxfId="72" priority="86" operator="equal">
      <formula>"Extremo"</formula>
    </cfRule>
    <cfRule type="cellIs" dxfId="71" priority="87" operator="equal">
      <formula>"Alto"</formula>
    </cfRule>
    <cfRule type="cellIs" dxfId="70" priority="88" operator="equal">
      <formula>"Moderado"</formula>
    </cfRule>
    <cfRule type="cellIs" dxfId="69" priority="89" operator="equal">
      <formula>"Bajo"</formula>
    </cfRule>
  </conditionalFormatting>
  <conditionalFormatting sqref="H52">
    <cfRule type="cellIs" dxfId="68" priority="81" operator="equal">
      <formula>"Muy Alta"</formula>
    </cfRule>
    <cfRule type="cellIs" dxfId="67" priority="82" operator="equal">
      <formula>"Alta"</formula>
    </cfRule>
    <cfRule type="cellIs" dxfId="66" priority="83" operator="equal">
      <formula>"Media"</formula>
    </cfRule>
    <cfRule type="cellIs" dxfId="65" priority="84" operator="equal">
      <formula>"Baja"</formula>
    </cfRule>
    <cfRule type="cellIs" dxfId="64" priority="85" operator="equal">
      <formula>"Muy Baja"</formula>
    </cfRule>
  </conditionalFormatting>
  <conditionalFormatting sqref="N52">
    <cfRule type="cellIs" dxfId="63" priority="72" operator="equal">
      <formula>"Extremo"</formula>
    </cfRule>
    <cfRule type="cellIs" dxfId="62" priority="73" operator="equal">
      <formula>"Alto"</formula>
    </cfRule>
    <cfRule type="cellIs" dxfId="61" priority="74" operator="equal">
      <formula>"Moderado"</formula>
    </cfRule>
    <cfRule type="cellIs" dxfId="60" priority="75" operator="equal">
      <formula>"Bajo"</formula>
    </cfRule>
  </conditionalFormatting>
  <conditionalFormatting sqref="Y52:Y57">
    <cfRule type="cellIs" dxfId="59" priority="67" operator="equal">
      <formula>"Muy Alta"</formula>
    </cfRule>
    <cfRule type="cellIs" dxfId="58" priority="68" operator="equal">
      <formula>"Alta"</formula>
    </cfRule>
    <cfRule type="cellIs" dxfId="57" priority="69" operator="equal">
      <formula>"Media"</formula>
    </cfRule>
    <cfRule type="cellIs" dxfId="56" priority="70" operator="equal">
      <formula>"Baja"</formula>
    </cfRule>
    <cfRule type="cellIs" dxfId="55" priority="71" operator="equal">
      <formula>"Muy Baja"</formula>
    </cfRule>
  </conditionalFormatting>
  <conditionalFormatting sqref="AA52:AA57">
    <cfRule type="cellIs" dxfId="54" priority="62" operator="equal">
      <formula>"Catastrófico"</formula>
    </cfRule>
    <cfRule type="cellIs" dxfId="53" priority="63" operator="equal">
      <formula>"Mayor"</formula>
    </cfRule>
    <cfRule type="cellIs" dxfId="52" priority="64" operator="equal">
      <formula>"Moderado"</formula>
    </cfRule>
    <cfRule type="cellIs" dxfId="51" priority="65" operator="equal">
      <formula>"Menor"</formula>
    </cfRule>
    <cfRule type="cellIs" dxfId="50" priority="66" operator="equal">
      <formula>"Leve"</formula>
    </cfRule>
  </conditionalFormatting>
  <conditionalFormatting sqref="AC52:AC57">
    <cfRule type="cellIs" dxfId="49" priority="58" operator="equal">
      <formula>"Extremo"</formula>
    </cfRule>
    <cfRule type="cellIs" dxfId="48" priority="59" operator="equal">
      <formula>"Alto"</formula>
    </cfRule>
    <cfRule type="cellIs" dxfId="47" priority="60" operator="equal">
      <formula>"Moderado"</formula>
    </cfRule>
    <cfRule type="cellIs" dxfId="46" priority="61" operator="equal">
      <formula>"Bajo"</formula>
    </cfRule>
  </conditionalFormatting>
  <conditionalFormatting sqref="N58">
    <cfRule type="cellIs" dxfId="45" priority="44" operator="equal">
      <formula>"Extremo"</formula>
    </cfRule>
    <cfRule type="cellIs" dxfId="44" priority="45" operator="equal">
      <formula>"Alto"</formula>
    </cfRule>
    <cfRule type="cellIs" dxfId="43" priority="46" operator="equal">
      <formula>"Moderado"</formula>
    </cfRule>
    <cfRule type="cellIs" dxfId="42" priority="47" operator="equal">
      <formula>"Bajo"</formula>
    </cfRule>
  </conditionalFormatting>
  <conditionalFormatting sqref="Y58:Y63">
    <cfRule type="cellIs" dxfId="41" priority="39" operator="equal">
      <formula>"Muy Alta"</formula>
    </cfRule>
    <cfRule type="cellIs" dxfId="40" priority="40" operator="equal">
      <formula>"Alta"</formula>
    </cfRule>
    <cfRule type="cellIs" dxfId="39" priority="41" operator="equal">
      <formula>"Media"</formula>
    </cfRule>
    <cfRule type="cellIs" dxfId="38" priority="42" operator="equal">
      <formula>"Baja"</formula>
    </cfRule>
    <cfRule type="cellIs" dxfId="37" priority="43" operator="equal">
      <formula>"Muy Baja"</formula>
    </cfRule>
  </conditionalFormatting>
  <conditionalFormatting sqref="AA58:AA63">
    <cfRule type="cellIs" dxfId="36" priority="34" operator="equal">
      <formula>"Catastrófico"</formula>
    </cfRule>
    <cfRule type="cellIs" dxfId="35" priority="35" operator="equal">
      <formula>"Mayor"</formula>
    </cfRule>
    <cfRule type="cellIs" dxfId="34" priority="36" operator="equal">
      <formula>"Moderado"</formula>
    </cfRule>
    <cfRule type="cellIs" dxfId="33" priority="37" operator="equal">
      <formula>"Menor"</formula>
    </cfRule>
    <cfRule type="cellIs" dxfId="32" priority="38" operator="equal">
      <formula>"Leve"</formula>
    </cfRule>
  </conditionalFormatting>
  <conditionalFormatting sqref="AC58:AC63">
    <cfRule type="cellIs" dxfId="31" priority="30" operator="equal">
      <formula>"Extremo"</formula>
    </cfRule>
    <cfRule type="cellIs" dxfId="30" priority="31" operator="equal">
      <formula>"Alto"</formula>
    </cfRule>
    <cfRule type="cellIs" dxfId="29" priority="32" operator="equal">
      <formula>"Moderado"</formula>
    </cfRule>
    <cfRule type="cellIs" dxfId="28" priority="33" operator="equal">
      <formula>"Bajo"</formula>
    </cfRule>
  </conditionalFormatting>
  <conditionalFormatting sqref="H64">
    <cfRule type="cellIs" dxfId="27" priority="25" operator="equal">
      <formula>"Muy Alta"</formula>
    </cfRule>
    <cfRule type="cellIs" dxfId="26" priority="26" operator="equal">
      <formula>"Alta"</formula>
    </cfRule>
    <cfRule type="cellIs" dxfId="25" priority="27" operator="equal">
      <formula>"Media"</formula>
    </cfRule>
    <cfRule type="cellIs" dxfId="24" priority="28" operator="equal">
      <formula>"Baja"</formula>
    </cfRule>
    <cfRule type="cellIs" dxfId="23" priority="29" operator="equal">
      <formula>"Muy Baja"</formula>
    </cfRule>
  </conditionalFormatting>
  <conditionalFormatting sqref="N64">
    <cfRule type="cellIs" dxfId="22" priority="16" operator="equal">
      <formula>"Extremo"</formula>
    </cfRule>
    <cfRule type="cellIs" dxfId="21" priority="17" operator="equal">
      <formula>"Alto"</formula>
    </cfRule>
    <cfRule type="cellIs" dxfId="20" priority="18" operator="equal">
      <formula>"Moderado"</formula>
    </cfRule>
    <cfRule type="cellIs" dxfId="19" priority="19" operator="equal">
      <formula>"Bajo"</formula>
    </cfRule>
  </conditionalFormatting>
  <conditionalFormatting sqref="Y64:Y69">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AA64:AA69">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AC64:AC69">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K10:K69">
    <cfRule type="containsText" dxfId="4" priority="1" operator="containsText" text="❌">
      <formula>NOT(ISERROR(SEARCH("❌",K10)))</formula>
    </cfRule>
  </conditionalFormatting>
  <dataValidations count="1">
    <dataValidation allowBlank="1" showInputMessage="1" showErrorMessage="1" error="Recuerde que las acciones se generan bajo la medida de mitigar el riesgo" sqref="P10:P11 AE16:AE17 P46" xr:uid="{CC3CDC23-6A3A-42EA-B58D-12A45BE5B733}"/>
  </dataValidations>
  <pageMargins left="0.7" right="0.7" top="0.75" bottom="0.75" header="0.3" footer="0.3"/>
  <pageSetup orientation="portrait" r:id="rId1"/>
  <ignoredErrors>
    <ignoredError sqref="AB12" formula="1"/>
  </ignoredErrors>
  <drawing r:id="rId2"/>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100-000000000000}">
          <x14:formula1>
            <xm:f>'Tabla Valoración controles'!$D$4:$D$6</xm:f>
          </x14:formula1>
          <xm:sqref>R10:R16 R18:R69</xm:sqref>
        </x14:dataValidation>
        <x14:dataValidation type="list" allowBlank="1" showInputMessage="1" showErrorMessage="1" xr:uid="{00000000-0002-0000-0100-000001000000}">
          <x14:formula1>
            <xm:f>'Tabla Valoración controles'!$D$7:$D$8</xm:f>
          </x14:formula1>
          <xm:sqref>S10:S16 S18:S69</xm:sqref>
        </x14:dataValidation>
        <x14:dataValidation type="list" allowBlank="1" showInputMessage="1" showErrorMessage="1" xr:uid="{00000000-0002-0000-0100-000002000000}">
          <x14:formula1>
            <xm:f>'Tabla Valoración controles'!$D$9:$D$10</xm:f>
          </x14:formula1>
          <xm:sqref>U10:U16 U18:U69</xm:sqref>
        </x14:dataValidation>
        <x14:dataValidation type="list" allowBlank="1" showInputMessage="1" showErrorMessage="1" xr:uid="{00000000-0002-0000-0100-000003000000}">
          <x14:formula1>
            <xm:f>'Tabla Valoración controles'!$D$11:$D$12</xm:f>
          </x14:formula1>
          <xm:sqref>V10:V16 V18:V69</xm:sqref>
        </x14:dataValidation>
        <x14:dataValidation type="list" allowBlank="1" showInputMessage="1" showErrorMessage="1" xr:uid="{00000000-0002-0000-0100-000004000000}">
          <x14:formula1>
            <xm:f>'Opciones Tratamiento'!$B$9:$B$10</xm:f>
          </x14:formula1>
          <xm:sqref>AJ10:AJ11 AJ13:AJ14 AJ67:AJ68 AJ19:AJ20 AJ22:AJ23 AJ25:AJ26 AJ28:AJ29 AJ31:AJ32 AJ34:AJ35 AJ37:AJ38 AJ40:AJ41 AJ43:AJ44 AJ46:AJ47 AJ49:AJ50 AJ52:AJ53 AJ55:AJ56 AJ58:AJ59 AJ61:AJ62 AJ64:AJ65 AJ16</xm:sqref>
        </x14:dataValidation>
        <x14:dataValidation type="list" allowBlank="1" showInputMessage="1" showErrorMessage="1" xr:uid="{00000000-0002-0000-0100-000005000000}">
          <x14:formula1>
            <xm:f>'Tabla Valoración controles'!$D$13:$D$14</xm:f>
          </x14:formula1>
          <xm:sqref>W10:W16 W18:W69</xm:sqref>
        </x14:dataValidation>
        <x14:dataValidation type="list" allowBlank="1" showInputMessage="1" showErrorMessage="1" xr:uid="{00000000-0002-0000-0100-000006000000}">
          <x14:formula1>
            <xm:f>'Opciones Tratamiento'!$B$13:$B$19</xm:f>
          </x14:formula1>
          <xm:sqref>F10:F16 F18:F69</xm:sqref>
        </x14:dataValidation>
        <x14:dataValidation type="list" allowBlank="1" showInputMessage="1" showErrorMessage="1" xr:uid="{00000000-0002-0000-0100-000007000000}">
          <x14:formula1>
            <xm:f>'Opciones Tratamiento'!$E$2:$E$4</xm:f>
          </x14:formula1>
          <xm:sqref>B10:B16 B18:B69</xm:sqref>
        </x14:dataValidation>
        <x14:dataValidation type="list" allowBlank="1" showInputMessage="1" showErrorMessage="1" xr:uid="{00000000-0002-0000-0100-000008000000}">
          <x14:formula1>
            <xm:f>'Opciones Tratamiento'!$B$2:$B$5</xm:f>
          </x14:formula1>
          <xm:sqref>AD10:AD16 AD18:AD69</xm:sqref>
        </x14:dataValidation>
        <x14:dataValidation type="list" allowBlank="1" showInputMessage="1" showErrorMessage="1" xr:uid="{00000000-0002-0000-0100-000009000000}">
          <x14:formula1>
            <xm:f>'Tabla Impacto'!$F$210:$F$221</xm:f>
          </x14:formula1>
          <xm:sqref>J10:J16 J18:J69</xm:sqref>
        </x14:dataValidation>
        <x14:dataValidation type="custom" allowBlank="1" showInputMessage="1" showErrorMessage="1" error="Recuerde que las acciones se generan bajo la medida de mitigar el riesgo" xr:uid="{00000000-0002-0000-0100-00000A000000}">
          <x14:formula1>
            <xm:f>IF(OR(AD11='Opciones Tratamiento'!$B$2,AD11='Opciones Tratamiento'!$B$3,AD11='Opciones Tratamiento'!$B$4),ISBLANK(AD11),ISTEXT(AD11))</xm:f>
          </x14:formula1>
          <xm:sqref>AE11:AE15 AE18:AE21 AE23:AE27 AE41:AE69 AE35:AE39 AE29:AE33</xm:sqref>
        </x14:dataValidation>
        <x14:dataValidation type="custom" allowBlank="1" showInputMessage="1" showErrorMessage="1" error="Recuerde que las acciones se generan bajo la medida de mitigar el riesgo" xr:uid="{00000000-0002-0000-0100-00000B000000}">
          <x14:formula1>
            <xm:f>IF(OR(AD11='Opciones Tratamiento'!$B$2,AD11='Opciones Tratamiento'!$B$3,AD11='Opciones Tratamiento'!$B$4),ISBLANK(AD11),ISTEXT(AD11))</xm:f>
          </x14:formula1>
          <xm:sqref>AF11:AF15 AF41:AF45 AF18:AF21 AF23:AF27 AF47:AF69 AF35:AF39 AF29:AF33</xm:sqref>
        </x14:dataValidation>
        <x14:dataValidation type="custom" allowBlank="1" showInputMessage="1" showErrorMessage="1" error="Recuerde que las acciones se generan bajo la medida de mitigar el riesgo" xr:uid="{00000000-0002-0000-0100-00000C000000}">
          <x14:formula1>
            <xm:f>IF(OR(AD11='Opciones Tratamiento'!$B$2,AD11='Opciones Tratamiento'!$B$3,AD11='Opciones Tratamiento'!$B$4),ISBLANK(AD11),ISTEXT(AD11))</xm:f>
          </x14:formula1>
          <xm:sqref>AG48:AG69 AG18:AG21 AG11:AG15 AG24:AG27 AG30:AG45</xm:sqref>
        </x14:dataValidation>
        <x14:dataValidation type="custom" allowBlank="1" showInputMessage="1" showErrorMessage="1" error="Recuerde que las acciones se generan bajo la medida de mitigar el riesgo" xr:uid="{00000000-0002-0000-0100-00000D000000}">
          <x14:formula1>
            <xm:f>IF(OR(AD12='Opciones Tratamiento'!$B$2,AD12='Opciones Tratamiento'!$B$3,AD12='Opciones Tratamiento'!$B$4),ISBLANK(AD12),ISTEXT(AD12))</xm:f>
          </x14:formula1>
          <xm:sqref>AH47:AH69 AH18:AH21 AH12:AH15 AH23:AH45</xm:sqref>
        </x14:dataValidation>
        <x14:dataValidation type="custom" allowBlank="1" showInputMessage="1" showErrorMessage="1" error="Recuerde que las acciones se generan bajo la medida de mitigar el riesgo" xr:uid="{00000000-0002-0000-0100-00000E000000}">
          <x14:formula1>
            <xm:f>IF(OR(AD11='Opciones Tratamiento'!$B$2,AD11='Opciones Tratamiento'!$B$3,AD11='Opciones Tratamiento'!$B$4),ISBLANK(AD11),ISTEXT(AD11))</xm:f>
          </x14:formula1>
          <xm:sqref>AI11:AI15 AI18:AI21 AI23:AI27 AI53:AI69 AI35:AI39 AI41:AI45 AI47:AI51 AI29:AI32</xm:sqref>
        </x14:dataValidation>
        <x14:dataValidation type="custom" allowBlank="1" showInputMessage="1" showErrorMessage="1" error="Recuerde que las acciones se generan bajo la medida de mitigar el riesgo" xr:uid="{19632038-70B7-4A00-AB0C-7D8D5035CBE8}">
          <x14:formula1>
            <xm:f>IF(OR(AD10='D:\Users\JHANNIER\Desktop\[MAPA DE RIESGOS PROCESO GESTIÓN TALENTO HUMANO FINAL.xlsx]Opciones Tratamiento'!#REF!,AD10='D:\Users\JHANNIER\Desktop\[MAPA DE RIESGOS PROCESO GESTIÓN TALENTO HUMANO FINAL.xlsx]Opciones Tratamiento'!#REF!,AD10='D:\Users\JHANNIER\Desktop\[MAPA DE RIESGOS PROCESO GESTIÓN TALENTO HUMANO FINAL.xlsx]Opciones Tratamiento'!#REF!),ISBLANK(AD10),ISTEXT(AD10))</xm:f>
          </x14:formula1>
          <xm:sqref>AH46 AH16 AH10:AH11 AH22</xm:sqref>
        </x14:dataValidation>
        <x14:dataValidation type="custom" allowBlank="1" showInputMessage="1" showErrorMessage="1" error="Recuerde que las acciones se generan bajo la medida de mitigar el riesgo" xr:uid="{D1DDA2B8-9922-452D-9B2C-A06EDA4A3AE3}">
          <x14:formula1>
            <xm:f>IF(OR(AD16='D:\Users\JHANNIER\Desktop\[MAPA DE RIESGOS PROCESO GESTIÓN TALENTO HUMANO FINAL.xlsx]Opciones Tratamiento'!#REF!,AD16='D:\Users\JHANNIER\Desktop\[MAPA DE RIESGOS PROCESO GESTIÓN TALENTO HUMANO FINAL.xlsx]Opciones Tratamiento'!#REF!,AD16='D:\Users\JHANNIER\Desktop\[MAPA DE RIESGOS PROCESO GESTIÓN TALENTO HUMANO FINAL.xlsx]Opciones Tratamiento'!#REF!),ISBLANK(AD16),ISTEXT(AD16))</xm:f>
          </x14:formula1>
          <xm:sqref>AI16 AI40 AI52 AI28 AI22 AI46 AI33:AI34</xm:sqref>
        </x14:dataValidation>
        <x14:dataValidation type="custom" allowBlank="1" showInputMessage="1" showErrorMessage="1" error="Recuerde que las acciones se generan bajo la medida de mitigar el riesgo" xr:uid="{D0A8BF5E-2D22-4CFC-90FB-80ACDA5B07F7}">
          <x14:formula1>
            <xm:f>IF(OR(AD10='D:\Users\JHANNIER\Desktop\[MAPA DE RIESGOS PROCESO GESTIÓN TALENTO HUMANO FINAL.xlsx]Opciones Tratamiento'!#REF!,AD10='D:\Users\JHANNIER\Desktop\[MAPA DE RIESGOS PROCESO GESTIÓN TALENTO HUMANO FINAL.xlsx]Opciones Tratamiento'!#REF!,AD10='D:\Users\JHANNIER\Desktop\[MAPA DE RIESGOS PROCESO GESTIÓN TALENTO HUMANO FINAL.xlsx]Opciones Tratamiento'!#REF!),ISBLANK(AD10),ISTEXT(AD10))</xm:f>
          </x14:formula1>
          <xm:sqref>AG16 AG46 AG10 AG28 AG22</xm:sqref>
        </x14:dataValidation>
        <x14:dataValidation type="custom" allowBlank="1" showInputMessage="1" showErrorMessage="1" error="Recuerde que las acciones se generan bajo la medida de mitigar el riesgo" xr:uid="{C296D641-C1B7-4F3F-B394-FCB19BFBEF30}">
          <x14:formula1>
            <xm:f>IF(OR(AD16='D:\Users\JHANNIER\Desktop\[MAPA DE RIESGOS PROCESO GESTIÓN TALENTO HUMANO FINAL.xlsx]Opciones Tratamiento'!#REF!,AD16='D:\Users\JHANNIER\Desktop\[MAPA DE RIESGOS PROCESO GESTIÓN TALENTO HUMANO FINAL.xlsx]Opciones Tratamiento'!#REF!,AD16='D:\Users\JHANNIER\Desktop\[MAPA DE RIESGOS PROCESO GESTIÓN TALENTO HUMANO FINAL.xlsx]Opciones Tratamiento'!#REF!),ISBLANK(AD16),ISTEXT(AD16))</xm:f>
          </x14:formula1>
          <xm:sqref>AF16 AF28 AF46 AF40 AF22 AF34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50" zoomScaleNormal="50" workbookViewId="0">
      <selection activeCell="AF32" sqref="AF32:AG33"/>
    </sheetView>
  </sheetViews>
  <sheetFormatPr baseColWidth="10"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589" t="s">
        <v>161</v>
      </c>
      <c r="C2" s="589"/>
      <c r="D2" s="589"/>
      <c r="E2" s="589"/>
      <c r="F2" s="589"/>
      <c r="G2" s="589"/>
      <c r="H2" s="589"/>
      <c r="I2" s="589"/>
      <c r="J2" s="556" t="s">
        <v>2</v>
      </c>
      <c r="K2" s="556"/>
      <c r="L2" s="556"/>
      <c r="M2" s="556"/>
      <c r="N2" s="556"/>
      <c r="O2" s="556"/>
      <c r="P2" s="556"/>
      <c r="Q2" s="556"/>
      <c r="R2" s="556"/>
      <c r="S2" s="556"/>
      <c r="T2" s="556"/>
      <c r="U2" s="556"/>
      <c r="V2" s="556"/>
      <c r="W2" s="556"/>
      <c r="X2" s="556"/>
      <c r="Y2" s="556"/>
      <c r="Z2" s="556"/>
      <c r="AA2" s="556"/>
      <c r="AB2" s="556"/>
      <c r="AC2" s="556"/>
      <c r="AD2" s="556"/>
      <c r="AE2" s="556"/>
      <c r="AF2" s="556"/>
      <c r="AG2" s="556"/>
      <c r="AH2" s="556"/>
      <c r="AI2" s="556"/>
      <c r="AJ2" s="556"/>
      <c r="AK2" s="556"/>
      <c r="AL2" s="556"/>
      <c r="AM2" s="556"/>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589"/>
      <c r="C3" s="589"/>
      <c r="D3" s="589"/>
      <c r="E3" s="589"/>
      <c r="F3" s="589"/>
      <c r="G3" s="589"/>
      <c r="H3" s="589"/>
      <c r="I3" s="589"/>
      <c r="J3" s="556"/>
      <c r="K3" s="556"/>
      <c r="L3" s="556"/>
      <c r="M3" s="556"/>
      <c r="N3" s="556"/>
      <c r="O3" s="556"/>
      <c r="P3" s="556"/>
      <c r="Q3" s="556"/>
      <c r="R3" s="556"/>
      <c r="S3" s="556"/>
      <c r="T3" s="556"/>
      <c r="U3" s="556"/>
      <c r="V3" s="556"/>
      <c r="W3" s="556"/>
      <c r="X3" s="556"/>
      <c r="Y3" s="556"/>
      <c r="Z3" s="556"/>
      <c r="AA3" s="556"/>
      <c r="AB3" s="556"/>
      <c r="AC3" s="556"/>
      <c r="AD3" s="556"/>
      <c r="AE3" s="556"/>
      <c r="AF3" s="556"/>
      <c r="AG3" s="556"/>
      <c r="AH3" s="556"/>
      <c r="AI3" s="556"/>
      <c r="AJ3" s="556"/>
      <c r="AK3" s="556"/>
      <c r="AL3" s="556"/>
      <c r="AM3" s="556"/>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589"/>
      <c r="C4" s="589"/>
      <c r="D4" s="589"/>
      <c r="E4" s="589"/>
      <c r="F4" s="589"/>
      <c r="G4" s="589"/>
      <c r="H4" s="589"/>
      <c r="I4" s="589"/>
      <c r="J4" s="556"/>
      <c r="K4" s="556"/>
      <c r="L4" s="556"/>
      <c r="M4" s="556"/>
      <c r="N4" s="556"/>
      <c r="O4" s="556"/>
      <c r="P4" s="556"/>
      <c r="Q4" s="556"/>
      <c r="R4" s="556"/>
      <c r="S4" s="556"/>
      <c r="T4" s="556"/>
      <c r="U4" s="556"/>
      <c r="V4" s="556"/>
      <c r="W4" s="556"/>
      <c r="X4" s="556"/>
      <c r="Y4" s="556"/>
      <c r="Z4" s="556"/>
      <c r="AA4" s="556"/>
      <c r="AB4" s="556"/>
      <c r="AC4" s="556"/>
      <c r="AD4" s="556"/>
      <c r="AE4" s="556"/>
      <c r="AF4" s="556"/>
      <c r="AG4" s="556"/>
      <c r="AH4" s="556"/>
      <c r="AI4" s="556"/>
      <c r="AJ4" s="556"/>
      <c r="AK4" s="556"/>
      <c r="AL4" s="556"/>
      <c r="AM4" s="556"/>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502" t="s">
        <v>4</v>
      </c>
      <c r="C6" s="502"/>
      <c r="D6" s="503"/>
      <c r="E6" s="540" t="s">
        <v>116</v>
      </c>
      <c r="F6" s="541"/>
      <c r="G6" s="541"/>
      <c r="H6" s="541"/>
      <c r="I6" s="542"/>
      <c r="J6" s="552" t="str">
        <f>IF(AND('Mapa final'!$H$10="Muy Alta",'Mapa final'!$L$10="Leve"),CONCATENATE("R",'Mapa final'!$A$10),"")</f>
        <v/>
      </c>
      <c r="K6" s="553"/>
      <c r="L6" s="553" t="str">
        <f>IF(AND('Mapa final'!$H$16="Muy Alta",'Mapa final'!$L$16="Leve"),CONCATENATE("R",'Mapa final'!$A$16),"")</f>
        <v/>
      </c>
      <c r="M6" s="553"/>
      <c r="N6" s="553" t="str">
        <f>IF(AND('Mapa final'!$H$22="Muy Alta",'Mapa final'!$L$22="Leve"),CONCATENATE("R",'Mapa final'!$A$22),"")</f>
        <v/>
      </c>
      <c r="O6" s="555"/>
      <c r="P6" s="552" t="str">
        <f>IF(AND('Mapa final'!$H$10="Muy Alta",'Mapa final'!$L$10="Menor"),CONCATENATE("R",'Mapa final'!$A$10),"")</f>
        <v/>
      </c>
      <c r="Q6" s="553"/>
      <c r="R6" s="553" t="str">
        <f>IF(AND('Mapa final'!$H$16="Muy Alta",'Mapa final'!$L$16="Menor"),CONCATENATE("R",'Mapa final'!$A$16),"")</f>
        <v/>
      </c>
      <c r="S6" s="553"/>
      <c r="T6" s="553" t="str">
        <f>IF(AND('Mapa final'!$H$22="Muy Alta",'Mapa final'!$L$22="Menor"),CONCATENATE("R",'Mapa final'!$A$22),"")</f>
        <v/>
      </c>
      <c r="U6" s="555"/>
      <c r="V6" s="552" t="str">
        <f>IF(AND('Mapa final'!$H$10="Muy Alta",'Mapa final'!$L$10="Moderado"),CONCATENATE("R",'Mapa final'!$A$10),"")</f>
        <v/>
      </c>
      <c r="W6" s="553"/>
      <c r="X6" s="553" t="str">
        <f>IF(AND('Mapa final'!$H$16="Muy Alta",'Mapa final'!$L$16="Moderado"),CONCATENATE("R",'Mapa final'!$A$16),"")</f>
        <v/>
      </c>
      <c r="Y6" s="553"/>
      <c r="Z6" s="553" t="str">
        <f>IF(AND('Mapa final'!$H$22="Muy Alta",'Mapa final'!$L$22="Moderado"),CONCATENATE("R",'Mapa final'!$A$22),"")</f>
        <v/>
      </c>
      <c r="AA6" s="555"/>
      <c r="AB6" s="552" t="str">
        <f>IF(AND('Mapa final'!$H$10="Muy Alta",'Mapa final'!$L$10="Mayor"),CONCATENATE("R",'Mapa final'!$A$10),"")</f>
        <v/>
      </c>
      <c r="AC6" s="553"/>
      <c r="AD6" s="553" t="str">
        <f>IF(AND('Mapa final'!$H$16="Muy Alta",'Mapa final'!$L$16="Mayor"),CONCATENATE("R",'Mapa final'!$A$16),"")</f>
        <v/>
      </c>
      <c r="AE6" s="553"/>
      <c r="AF6" s="553" t="str">
        <f>IF(AND('Mapa final'!$H$22="Muy Alta",'Mapa final'!$L$22="Mayor"),CONCATENATE("R",'Mapa final'!$A$22),"")</f>
        <v/>
      </c>
      <c r="AG6" s="555"/>
      <c r="AH6" s="568" t="str">
        <f>IF(AND('Mapa final'!$H$10="Muy Alta",'Mapa final'!$L$10="Catastrófico"),CONCATENATE("R",'Mapa final'!$A$10),"")</f>
        <v/>
      </c>
      <c r="AI6" s="569"/>
      <c r="AJ6" s="569" t="str">
        <f>IF(AND('Mapa final'!$H$16="Muy Alta",'Mapa final'!$L$16="Catastrófico"),CONCATENATE("R",'Mapa final'!$A$16),"")</f>
        <v/>
      </c>
      <c r="AK6" s="569"/>
      <c r="AL6" s="569" t="str">
        <f>IF(AND('Mapa final'!$H$22="Muy Alta",'Mapa final'!$L$22="Catastrófico"),CONCATENATE("R",'Mapa final'!$A$22),"")</f>
        <v/>
      </c>
      <c r="AM6" s="570"/>
      <c r="AO6" s="504" t="s">
        <v>79</v>
      </c>
      <c r="AP6" s="505"/>
      <c r="AQ6" s="505"/>
      <c r="AR6" s="505"/>
      <c r="AS6" s="505"/>
      <c r="AT6" s="506"/>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502"/>
      <c r="C7" s="502"/>
      <c r="D7" s="503"/>
      <c r="E7" s="543"/>
      <c r="F7" s="544"/>
      <c r="G7" s="544"/>
      <c r="H7" s="544"/>
      <c r="I7" s="545"/>
      <c r="J7" s="554"/>
      <c r="K7" s="551"/>
      <c r="L7" s="551"/>
      <c r="M7" s="551"/>
      <c r="N7" s="551"/>
      <c r="O7" s="550"/>
      <c r="P7" s="554"/>
      <c r="Q7" s="551"/>
      <c r="R7" s="551"/>
      <c r="S7" s="551"/>
      <c r="T7" s="551"/>
      <c r="U7" s="550"/>
      <c r="V7" s="554"/>
      <c r="W7" s="551"/>
      <c r="X7" s="551"/>
      <c r="Y7" s="551"/>
      <c r="Z7" s="551"/>
      <c r="AA7" s="550"/>
      <c r="AB7" s="554"/>
      <c r="AC7" s="551"/>
      <c r="AD7" s="551"/>
      <c r="AE7" s="551"/>
      <c r="AF7" s="551"/>
      <c r="AG7" s="550"/>
      <c r="AH7" s="562"/>
      <c r="AI7" s="563"/>
      <c r="AJ7" s="563"/>
      <c r="AK7" s="563"/>
      <c r="AL7" s="563"/>
      <c r="AM7" s="564"/>
      <c r="AN7" s="83"/>
      <c r="AO7" s="507"/>
      <c r="AP7" s="508"/>
      <c r="AQ7" s="508"/>
      <c r="AR7" s="508"/>
      <c r="AS7" s="508"/>
      <c r="AT7" s="509"/>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502"/>
      <c r="C8" s="502"/>
      <c r="D8" s="503"/>
      <c r="E8" s="543"/>
      <c r="F8" s="544"/>
      <c r="G8" s="544"/>
      <c r="H8" s="544"/>
      <c r="I8" s="545"/>
      <c r="J8" s="554" t="str">
        <f>IF(AND('Mapa final'!$H$28="Muy Alta",'Mapa final'!$L$28="Leve"),CONCATENATE("R",'Mapa final'!$A$28),"")</f>
        <v/>
      </c>
      <c r="K8" s="551"/>
      <c r="L8" s="549" t="str">
        <f>IF(AND('Mapa final'!$H$34="Muy Alta",'Mapa final'!$L$34="Leve"),CONCATENATE("R",'Mapa final'!$A$34),"")</f>
        <v/>
      </c>
      <c r="M8" s="549"/>
      <c r="N8" s="549" t="str">
        <f>IF(AND('Mapa final'!$H$40="Muy Alta",'Mapa final'!$L$40="Leve"),CONCATENATE("R",'Mapa final'!$A$40),"")</f>
        <v/>
      </c>
      <c r="O8" s="550"/>
      <c r="P8" s="554" t="str">
        <f>IF(AND('Mapa final'!$H$28="Muy Alta",'Mapa final'!$L$28="Menor"),CONCATENATE("R",'Mapa final'!$A$28),"")</f>
        <v/>
      </c>
      <c r="Q8" s="551"/>
      <c r="R8" s="549" t="str">
        <f>IF(AND('Mapa final'!$H$34="Muy Alta",'Mapa final'!$L$34="Menor"),CONCATENATE("R",'Mapa final'!$A$34),"")</f>
        <v/>
      </c>
      <c r="S8" s="549"/>
      <c r="T8" s="549" t="str">
        <f>IF(AND('Mapa final'!$H$40="Muy Alta",'Mapa final'!$L$40="Menor"),CONCATENATE("R",'Mapa final'!$A$40),"")</f>
        <v/>
      </c>
      <c r="U8" s="550"/>
      <c r="V8" s="554" t="str">
        <f>IF(AND('Mapa final'!$H$28="Muy Alta",'Mapa final'!$L$28="Moderado"),CONCATENATE("R",'Mapa final'!$A$28),"")</f>
        <v/>
      </c>
      <c r="W8" s="551"/>
      <c r="X8" s="549" t="str">
        <f>IF(AND('Mapa final'!$H$34="Muy Alta",'Mapa final'!$L$34="Moderado"),CONCATENATE("R",'Mapa final'!$A$34),"")</f>
        <v/>
      </c>
      <c r="Y8" s="549"/>
      <c r="Z8" s="549" t="str">
        <f>IF(AND('Mapa final'!$H$40="Muy Alta",'Mapa final'!$L$40="Moderado"),CONCATENATE("R",'Mapa final'!$A$40),"")</f>
        <v/>
      </c>
      <c r="AA8" s="550"/>
      <c r="AB8" s="554" t="str">
        <f>IF(AND('Mapa final'!$H$28="Muy Alta",'Mapa final'!$L$28="Mayor"),CONCATENATE("R",'Mapa final'!$A$28),"")</f>
        <v/>
      </c>
      <c r="AC8" s="551"/>
      <c r="AD8" s="549" t="str">
        <f>IF(AND('Mapa final'!$H$34="Muy Alta",'Mapa final'!$L$34="Mayor"),CONCATENATE("R",'Mapa final'!$A$34),"")</f>
        <v/>
      </c>
      <c r="AE8" s="549"/>
      <c r="AF8" s="549" t="str">
        <f>IF(AND('Mapa final'!$H$40="Muy Alta",'Mapa final'!$L$40="Mayor"),CONCATENATE("R",'Mapa final'!$A$40),"")</f>
        <v/>
      </c>
      <c r="AG8" s="550"/>
      <c r="AH8" s="562" t="str">
        <f>IF(AND('Mapa final'!$H$28="Muy Alta",'Mapa final'!$L$28="Catastrófico"),CONCATENATE("R",'Mapa final'!$A$28),"")</f>
        <v/>
      </c>
      <c r="AI8" s="563"/>
      <c r="AJ8" s="563" t="str">
        <f>IF(AND('Mapa final'!$H$34="Muy Alta",'Mapa final'!$L$34="Catastrófico"),CONCATENATE("R",'Mapa final'!$A$34),"")</f>
        <v/>
      </c>
      <c r="AK8" s="563"/>
      <c r="AL8" s="563" t="str">
        <f>IF(AND('Mapa final'!$H$40="Muy Alta",'Mapa final'!$L$40="Catastrófico"),CONCATENATE("R",'Mapa final'!$A$40),"")</f>
        <v/>
      </c>
      <c r="AM8" s="564"/>
      <c r="AN8" s="83"/>
      <c r="AO8" s="507"/>
      <c r="AP8" s="508"/>
      <c r="AQ8" s="508"/>
      <c r="AR8" s="508"/>
      <c r="AS8" s="508"/>
      <c r="AT8" s="509"/>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502"/>
      <c r="C9" s="502"/>
      <c r="D9" s="503"/>
      <c r="E9" s="543"/>
      <c r="F9" s="544"/>
      <c r="G9" s="544"/>
      <c r="H9" s="544"/>
      <c r="I9" s="545"/>
      <c r="J9" s="554"/>
      <c r="K9" s="551"/>
      <c r="L9" s="549"/>
      <c r="M9" s="549"/>
      <c r="N9" s="549"/>
      <c r="O9" s="550"/>
      <c r="P9" s="554"/>
      <c r="Q9" s="551"/>
      <c r="R9" s="549"/>
      <c r="S9" s="549"/>
      <c r="T9" s="549"/>
      <c r="U9" s="550"/>
      <c r="V9" s="554"/>
      <c r="W9" s="551"/>
      <c r="X9" s="549"/>
      <c r="Y9" s="549"/>
      <c r="Z9" s="549"/>
      <c r="AA9" s="550"/>
      <c r="AB9" s="554"/>
      <c r="AC9" s="551"/>
      <c r="AD9" s="549"/>
      <c r="AE9" s="549"/>
      <c r="AF9" s="549"/>
      <c r="AG9" s="550"/>
      <c r="AH9" s="562"/>
      <c r="AI9" s="563"/>
      <c r="AJ9" s="563"/>
      <c r="AK9" s="563"/>
      <c r="AL9" s="563"/>
      <c r="AM9" s="564"/>
      <c r="AN9" s="83"/>
      <c r="AO9" s="507"/>
      <c r="AP9" s="508"/>
      <c r="AQ9" s="508"/>
      <c r="AR9" s="508"/>
      <c r="AS9" s="508"/>
      <c r="AT9" s="509"/>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502"/>
      <c r="C10" s="502"/>
      <c r="D10" s="503"/>
      <c r="E10" s="543"/>
      <c r="F10" s="544"/>
      <c r="G10" s="544"/>
      <c r="H10" s="544"/>
      <c r="I10" s="545"/>
      <c r="J10" s="554" t="str">
        <f>IF(AND('Mapa final'!$H$46="Muy Alta",'Mapa final'!$L$46="Leve"),CONCATENATE("R",'Mapa final'!$A$46),"")</f>
        <v/>
      </c>
      <c r="K10" s="551"/>
      <c r="L10" s="549" t="str">
        <f>IF(AND('Mapa final'!$H$52="Muy Alta",'Mapa final'!$L$52="Leve"),CONCATENATE("R",'Mapa final'!$A$52),"")</f>
        <v/>
      </c>
      <c r="M10" s="549"/>
      <c r="N10" s="549" t="str">
        <f>IF(AND('Mapa final'!$H$58="Muy Alta",'Mapa final'!$L$58="Leve"),CONCATENATE("R",'Mapa final'!$A$58),"")</f>
        <v/>
      </c>
      <c r="O10" s="550"/>
      <c r="P10" s="554" t="str">
        <f>IF(AND('Mapa final'!$H$46="Muy Alta",'Mapa final'!$L$46="Menor"),CONCATENATE("R",'Mapa final'!$A$46),"")</f>
        <v/>
      </c>
      <c r="Q10" s="551"/>
      <c r="R10" s="549" t="str">
        <f>IF(AND('Mapa final'!$H$52="Muy Alta",'Mapa final'!$L$52="Menor"),CONCATENATE("R",'Mapa final'!$A$52),"")</f>
        <v/>
      </c>
      <c r="S10" s="549"/>
      <c r="T10" s="549" t="str">
        <f>IF(AND('Mapa final'!$H$58="Muy Alta",'Mapa final'!$L$58="Menor"),CONCATENATE("R",'Mapa final'!$A$58),"")</f>
        <v/>
      </c>
      <c r="U10" s="550"/>
      <c r="V10" s="554" t="str">
        <f>IF(AND('Mapa final'!$H$46="Muy Alta",'Mapa final'!$L$46="Moderado"),CONCATENATE("R",'Mapa final'!$A$46),"")</f>
        <v/>
      </c>
      <c r="W10" s="551"/>
      <c r="X10" s="549" t="str">
        <f>IF(AND('Mapa final'!$H$52="Muy Alta",'Mapa final'!$L$52="Moderado"),CONCATENATE("R",'Mapa final'!$A$52),"")</f>
        <v/>
      </c>
      <c r="Y10" s="549"/>
      <c r="Z10" s="549" t="str">
        <f>IF(AND('Mapa final'!$H$58="Muy Alta",'Mapa final'!$L$58="Moderado"),CONCATENATE("R",'Mapa final'!$A$58),"")</f>
        <v/>
      </c>
      <c r="AA10" s="550"/>
      <c r="AB10" s="554" t="str">
        <f>IF(AND('Mapa final'!$H$46="Muy Alta",'Mapa final'!$L$46="Mayor"),CONCATENATE("R",'Mapa final'!$A$46),"")</f>
        <v/>
      </c>
      <c r="AC10" s="551"/>
      <c r="AD10" s="549" t="str">
        <f>IF(AND('Mapa final'!$H$52="Muy Alta",'Mapa final'!$L$52="Mayor"),CONCATENATE("R",'Mapa final'!$A$52),"")</f>
        <v/>
      </c>
      <c r="AE10" s="549"/>
      <c r="AF10" s="549" t="str">
        <f>IF(AND('Mapa final'!$H$58="Muy Alta",'Mapa final'!$L$58="Mayor"),CONCATENATE("R",'Mapa final'!$A$58),"")</f>
        <v/>
      </c>
      <c r="AG10" s="550"/>
      <c r="AH10" s="562" t="str">
        <f>IF(AND('Mapa final'!$H$46="Muy Alta",'Mapa final'!$L$46="Catastrófico"),CONCATENATE("R",'Mapa final'!$A$46),"")</f>
        <v/>
      </c>
      <c r="AI10" s="563"/>
      <c r="AJ10" s="563" t="str">
        <f>IF(AND('Mapa final'!$H$52="Muy Alta",'Mapa final'!$L$52="Catastrófico"),CONCATENATE("R",'Mapa final'!$A$52),"")</f>
        <v/>
      </c>
      <c r="AK10" s="563"/>
      <c r="AL10" s="563" t="str">
        <f>IF(AND('Mapa final'!$H$58="Muy Alta",'Mapa final'!$L$58="Catastrófico"),CONCATENATE("R",'Mapa final'!$A$58),"")</f>
        <v/>
      </c>
      <c r="AM10" s="564"/>
      <c r="AN10" s="83"/>
      <c r="AO10" s="507"/>
      <c r="AP10" s="508"/>
      <c r="AQ10" s="508"/>
      <c r="AR10" s="508"/>
      <c r="AS10" s="508"/>
      <c r="AT10" s="509"/>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502"/>
      <c r="C11" s="502"/>
      <c r="D11" s="503"/>
      <c r="E11" s="543"/>
      <c r="F11" s="544"/>
      <c r="G11" s="544"/>
      <c r="H11" s="544"/>
      <c r="I11" s="545"/>
      <c r="J11" s="554"/>
      <c r="K11" s="551"/>
      <c r="L11" s="549"/>
      <c r="M11" s="549"/>
      <c r="N11" s="549"/>
      <c r="O11" s="550"/>
      <c r="P11" s="554"/>
      <c r="Q11" s="551"/>
      <c r="R11" s="549"/>
      <c r="S11" s="549"/>
      <c r="T11" s="549"/>
      <c r="U11" s="550"/>
      <c r="V11" s="554"/>
      <c r="W11" s="551"/>
      <c r="X11" s="549"/>
      <c r="Y11" s="549"/>
      <c r="Z11" s="549"/>
      <c r="AA11" s="550"/>
      <c r="AB11" s="554"/>
      <c r="AC11" s="551"/>
      <c r="AD11" s="549"/>
      <c r="AE11" s="549"/>
      <c r="AF11" s="549"/>
      <c r="AG11" s="550"/>
      <c r="AH11" s="562"/>
      <c r="AI11" s="563"/>
      <c r="AJ11" s="563"/>
      <c r="AK11" s="563"/>
      <c r="AL11" s="563"/>
      <c r="AM11" s="564"/>
      <c r="AN11" s="83"/>
      <c r="AO11" s="507"/>
      <c r="AP11" s="508"/>
      <c r="AQ11" s="508"/>
      <c r="AR11" s="508"/>
      <c r="AS11" s="508"/>
      <c r="AT11" s="509"/>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502"/>
      <c r="C12" s="502"/>
      <c r="D12" s="503"/>
      <c r="E12" s="543"/>
      <c r="F12" s="544"/>
      <c r="G12" s="544"/>
      <c r="H12" s="544"/>
      <c r="I12" s="545"/>
      <c r="J12" s="554" t="str">
        <f>IF(AND('Mapa final'!$H$64="Muy Alta",'Mapa final'!$L$64="Leve"),CONCATENATE("R",'Mapa final'!$A$64),"")</f>
        <v/>
      </c>
      <c r="K12" s="551"/>
      <c r="L12" s="549" t="str">
        <f>IF(AND('Mapa final'!$H$70="Muy Alta",'Mapa final'!$L$70="Leve"),CONCATENATE("R",'Mapa final'!$A$70),"")</f>
        <v/>
      </c>
      <c r="M12" s="549"/>
      <c r="N12" s="549" t="str">
        <f>IF(AND('Mapa final'!$H$76="Muy Alta",'Mapa final'!$L$76="Leve"),CONCATENATE("R",'Mapa final'!$A$76),"")</f>
        <v/>
      </c>
      <c r="O12" s="550"/>
      <c r="P12" s="554" t="str">
        <f>IF(AND('Mapa final'!$H$64="Muy Alta",'Mapa final'!$L$64="Menor"),CONCATENATE("R",'Mapa final'!$A$64),"")</f>
        <v/>
      </c>
      <c r="Q12" s="551"/>
      <c r="R12" s="549" t="str">
        <f>IF(AND('Mapa final'!$H$70="Muy Alta",'Mapa final'!$L$70="Menor"),CONCATENATE("R",'Mapa final'!$A$70),"")</f>
        <v/>
      </c>
      <c r="S12" s="549"/>
      <c r="T12" s="549" t="str">
        <f>IF(AND('Mapa final'!$H$76="Muy Alta",'Mapa final'!$L$76="Menor"),CONCATENATE("R",'Mapa final'!$A$76),"")</f>
        <v/>
      </c>
      <c r="U12" s="550"/>
      <c r="V12" s="554" t="str">
        <f>IF(AND('Mapa final'!$H$64="Muy Alta",'Mapa final'!$L$64="Moderado"),CONCATENATE("R",'Mapa final'!$A$64),"")</f>
        <v/>
      </c>
      <c r="W12" s="551"/>
      <c r="X12" s="549" t="str">
        <f>IF(AND('Mapa final'!$H$70="Muy Alta",'Mapa final'!$L$70="Moderado"),CONCATENATE("R",'Mapa final'!$A$70),"")</f>
        <v/>
      </c>
      <c r="Y12" s="549"/>
      <c r="Z12" s="549" t="str">
        <f>IF(AND('Mapa final'!$H$76="Muy Alta",'Mapa final'!$L$76="Moderado"),CONCATENATE("R",'Mapa final'!$A$76),"")</f>
        <v/>
      </c>
      <c r="AA12" s="550"/>
      <c r="AB12" s="554" t="str">
        <f>IF(AND('Mapa final'!$H$64="Muy Alta",'Mapa final'!$L$64="Mayor"),CONCATENATE("R",'Mapa final'!$A$64),"")</f>
        <v/>
      </c>
      <c r="AC12" s="551"/>
      <c r="AD12" s="549" t="str">
        <f>IF(AND('Mapa final'!$H$70="Muy Alta",'Mapa final'!$L$70="Mayor"),CONCATENATE("R",'Mapa final'!$A$70),"")</f>
        <v/>
      </c>
      <c r="AE12" s="549"/>
      <c r="AF12" s="549" t="str">
        <f>IF(AND('Mapa final'!$H$76="Muy Alta",'Mapa final'!$L$76="Mayor"),CONCATENATE("R",'Mapa final'!$A$76),"")</f>
        <v/>
      </c>
      <c r="AG12" s="550"/>
      <c r="AH12" s="562" t="str">
        <f>IF(AND('Mapa final'!$H$64="Muy Alta",'Mapa final'!$L$64="Catastrófico"),CONCATENATE("R",'Mapa final'!$A$64),"")</f>
        <v/>
      </c>
      <c r="AI12" s="563"/>
      <c r="AJ12" s="563" t="str">
        <f>IF(AND('Mapa final'!$H$70="Muy Alta",'Mapa final'!$L$70="Catastrófico"),CONCATENATE("R",'Mapa final'!$A$70),"")</f>
        <v/>
      </c>
      <c r="AK12" s="563"/>
      <c r="AL12" s="563" t="str">
        <f>IF(AND('Mapa final'!$H$76="Muy Alta",'Mapa final'!$L$76="Catastrófico"),CONCATENATE("R",'Mapa final'!$A$76),"")</f>
        <v/>
      </c>
      <c r="AM12" s="564"/>
      <c r="AN12" s="83"/>
      <c r="AO12" s="507"/>
      <c r="AP12" s="508"/>
      <c r="AQ12" s="508"/>
      <c r="AR12" s="508"/>
      <c r="AS12" s="508"/>
      <c r="AT12" s="509"/>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502"/>
      <c r="C13" s="502"/>
      <c r="D13" s="503"/>
      <c r="E13" s="546"/>
      <c r="F13" s="547"/>
      <c r="G13" s="547"/>
      <c r="H13" s="547"/>
      <c r="I13" s="548"/>
      <c r="J13" s="554"/>
      <c r="K13" s="551"/>
      <c r="L13" s="551"/>
      <c r="M13" s="551"/>
      <c r="N13" s="551"/>
      <c r="O13" s="550"/>
      <c r="P13" s="554"/>
      <c r="Q13" s="551"/>
      <c r="R13" s="551"/>
      <c r="S13" s="551"/>
      <c r="T13" s="551"/>
      <c r="U13" s="550"/>
      <c r="V13" s="554"/>
      <c r="W13" s="551"/>
      <c r="X13" s="551"/>
      <c r="Y13" s="551"/>
      <c r="Z13" s="551"/>
      <c r="AA13" s="550"/>
      <c r="AB13" s="554"/>
      <c r="AC13" s="551"/>
      <c r="AD13" s="551"/>
      <c r="AE13" s="551"/>
      <c r="AF13" s="551"/>
      <c r="AG13" s="550"/>
      <c r="AH13" s="565"/>
      <c r="AI13" s="566"/>
      <c r="AJ13" s="566"/>
      <c r="AK13" s="566"/>
      <c r="AL13" s="566"/>
      <c r="AM13" s="567"/>
      <c r="AN13" s="83"/>
      <c r="AO13" s="510"/>
      <c r="AP13" s="511"/>
      <c r="AQ13" s="511"/>
      <c r="AR13" s="511"/>
      <c r="AS13" s="511"/>
      <c r="AT13" s="512"/>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502"/>
      <c r="C14" s="502"/>
      <c r="D14" s="503"/>
      <c r="E14" s="540" t="s">
        <v>115</v>
      </c>
      <c r="F14" s="541"/>
      <c r="G14" s="541"/>
      <c r="H14" s="541"/>
      <c r="I14" s="541"/>
      <c r="J14" s="577" t="str">
        <f>IF(AND('Mapa final'!$H$10="Alta",'Mapa final'!$L$10="Leve"),CONCATENATE("R",'Mapa final'!$A$10),"")</f>
        <v/>
      </c>
      <c r="K14" s="578"/>
      <c r="L14" s="578" t="str">
        <f>IF(AND('Mapa final'!$H$16="Alta",'Mapa final'!$L$16="Leve"),CONCATENATE("R",'Mapa final'!$A$16),"")</f>
        <v/>
      </c>
      <c r="M14" s="578"/>
      <c r="N14" s="578" t="str">
        <f>IF(AND('Mapa final'!$H$22="Alta",'Mapa final'!$L$22="Leve"),CONCATENATE("R",'Mapa final'!$A$22),"")</f>
        <v/>
      </c>
      <c r="O14" s="579"/>
      <c r="P14" s="577" t="str">
        <f>IF(AND('Mapa final'!$H$10="Alta",'Mapa final'!$L$10="Menor"),CONCATENATE("R",'Mapa final'!$A$10),"")</f>
        <v/>
      </c>
      <c r="Q14" s="578"/>
      <c r="R14" s="578" t="str">
        <f>IF(AND('Mapa final'!$H$16="Alta",'Mapa final'!$L$16="Menor"),CONCATENATE("R",'Mapa final'!$A$16),"")</f>
        <v/>
      </c>
      <c r="S14" s="578"/>
      <c r="T14" s="578" t="str">
        <f>IF(AND('Mapa final'!$H$22="Alta",'Mapa final'!$L$22="Menor"),CONCATENATE("R",'Mapa final'!$A$22),"")</f>
        <v/>
      </c>
      <c r="U14" s="579"/>
      <c r="V14" s="552" t="str">
        <f>IF(AND('Mapa final'!$H$10="Alta",'Mapa final'!$L$10="Moderado"),CONCATENATE("R",'Mapa final'!$A$10),"")</f>
        <v/>
      </c>
      <c r="W14" s="553"/>
      <c r="X14" s="553" t="str">
        <f>IF(AND('Mapa final'!$H$16="Alta",'Mapa final'!$L$16="Moderado"),CONCATENATE("R",'Mapa final'!$A$16),"")</f>
        <v/>
      </c>
      <c r="Y14" s="553"/>
      <c r="Z14" s="553" t="str">
        <f>IF(AND('Mapa final'!$H$22="Alta",'Mapa final'!$L$22="Moderado"),CONCATENATE("R",'Mapa final'!$A$22),"")</f>
        <v/>
      </c>
      <c r="AA14" s="555"/>
      <c r="AB14" s="552" t="str">
        <f>IF(AND('Mapa final'!$H$10="Alta",'Mapa final'!$L$10="Mayor"),CONCATENATE("R",'Mapa final'!$A$10),"")</f>
        <v/>
      </c>
      <c r="AC14" s="553"/>
      <c r="AD14" s="553" t="str">
        <f>IF(AND('Mapa final'!$H$16="Alta",'Mapa final'!$L$16="Mayor"),CONCATENATE("R",'Mapa final'!$A$16),"")</f>
        <v/>
      </c>
      <c r="AE14" s="553"/>
      <c r="AF14" s="553" t="str">
        <f>IF(AND('Mapa final'!$H$22="Alta",'Mapa final'!$L$22="Mayor"),CONCATENATE("R",'Mapa final'!$A$22),"")</f>
        <v/>
      </c>
      <c r="AG14" s="555"/>
      <c r="AH14" s="568" t="str">
        <f>IF(AND('Mapa final'!$H$10="Alta",'Mapa final'!$L$10="Catastrófico"),CONCATENATE("R",'Mapa final'!$A$10),"")</f>
        <v/>
      </c>
      <c r="AI14" s="569"/>
      <c r="AJ14" s="569" t="str">
        <f>IF(AND('Mapa final'!$H$16="Alta",'Mapa final'!$L$16="Catastrófico"),CONCATENATE("R",'Mapa final'!$A$16),"")</f>
        <v/>
      </c>
      <c r="AK14" s="569"/>
      <c r="AL14" s="569" t="str">
        <f>IF(AND('Mapa final'!$H$22="Alta",'Mapa final'!$L$22="Catastrófico"),CONCATENATE("R",'Mapa final'!$A$22),"")</f>
        <v/>
      </c>
      <c r="AM14" s="570"/>
      <c r="AN14" s="83"/>
      <c r="AO14" s="513" t="s">
        <v>80</v>
      </c>
      <c r="AP14" s="514"/>
      <c r="AQ14" s="514"/>
      <c r="AR14" s="514"/>
      <c r="AS14" s="514"/>
      <c r="AT14" s="515"/>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502"/>
      <c r="C15" s="502"/>
      <c r="D15" s="503"/>
      <c r="E15" s="543"/>
      <c r="F15" s="544"/>
      <c r="G15" s="544"/>
      <c r="H15" s="544"/>
      <c r="I15" s="557"/>
      <c r="J15" s="571"/>
      <c r="K15" s="572"/>
      <c r="L15" s="572"/>
      <c r="M15" s="572"/>
      <c r="N15" s="572"/>
      <c r="O15" s="573"/>
      <c r="P15" s="571"/>
      <c r="Q15" s="572"/>
      <c r="R15" s="572"/>
      <c r="S15" s="572"/>
      <c r="T15" s="572"/>
      <c r="U15" s="573"/>
      <c r="V15" s="554"/>
      <c r="W15" s="551"/>
      <c r="X15" s="551"/>
      <c r="Y15" s="551"/>
      <c r="Z15" s="551"/>
      <c r="AA15" s="550"/>
      <c r="AB15" s="554"/>
      <c r="AC15" s="551"/>
      <c r="AD15" s="551"/>
      <c r="AE15" s="551"/>
      <c r="AF15" s="551"/>
      <c r="AG15" s="550"/>
      <c r="AH15" s="562"/>
      <c r="AI15" s="563"/>
      <c r="AJ15" s="563"/>
      <c r="AK15" s="563"/>
      <c r="AL15" s="563"/>
      <c r="AM15" s="564"/>
      <c r="AN15" s="83"/>
      <c r="AO15" s="516"/>
      <c r="AP15" s="517"/>
      <c r="AQ15" s="517"/>
      <c r="AR15" s="517"/>
      <c r="AS15" s="517"/>
      <c r="AT15" s="518"/>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502"/>
      <c r="C16" s="502"/>
      <c r="D16" s="503"/>
      <c r="E16" s="543"/>
      <c r="F16" s="544"/>
      <c r="G16" s="544"/>
      <c r="H16" s="544"/>
      <c r="I16" s="557"/>
      <c r="J16" s="571" t="str">
        <f>IF(AND('Mapa final'!$H$28="Alta",'Mapa final'!$L$28="Leve"),CONCATENATE("R",'Mapa final'!$A$28),"")</f>
        <v/>
      </c>
      <c r="K16" s="572"/>
      <c r="L16" s="572" t="str">
        <f>IF(AND('Mapa final'!$H$34="Alta",'Mapa final'!$L$34="Leve"),CONCATENATE("R",'Mapa final'!$A$34),"")</f>
        <v/>
      </c>
      <c r="M16" s="572"/>
      <c r="N16" s="572" t="str">
        <f>IF(AND('Mapa final'!$H$40="Alta",'Mapa final'!$L$40="Leve"),CONCATENATE("R",'Mapa final'!$A$40),"")</f>
        <v/>
      </c>
      <c r="O16" s="573"/>
      <c r="P16" s="571" t="str">
        <f>IF(AND('Mapa final'!$H$28="Alta",'Mapa final'!$L$28="Menor"),CONCATENATE("R",'Mapa final'!$A$28),"")</f>
        <v/>
      </c>
      <c r="Q16" s="572"/>
      <c r="R16" s="572" t="str">
        <f>IF(AND('Mapa final'!$H$34="Alta",'Mapa final'!$L$34="Menor"),CONCATENATE("R",'Mapa final'!$A$34),"")</f>
        <v/>
      </c>
      <c r="S16" s="572"/>
      <c r="T16" s="572" t="str">
        <f>IF(AND('Mapa final'!$H$40="Alta",'Mapa final'!$L$40="Menor"),CONCATENATE("R",'Mapa final'!$A$40),"")</f>
        <v/>
      </c>
      <c r="U16" s="573"/>
      <c r="V16" s="554" t="str">
        <f>IF(AND('Mapa final'!$H$28="Alta",'Mapa final'!$L$28="Moderado"),CONCATENATE("R",'Mapa final'!$A$28),"")</f>
        <v/>
      </c>
      <c r="W16" s="551"/>
      <c r="X16" s="549" t="str">
        <f>IF(AND('Mapa final'!$H$34="Alta",'Mapa final'!$L$34="Moderado"),CONCATENATE("R",'Mapa final'!$A$34),"")</f>
        <v/>
      </c>
      <c r="Y16" s="549"/>
      <c r="Z16" s="549" t="str">
        <f>IF(AND('Mapa final'!$H$40="Alta",'Mapa final'!$L$40="Moderado"),CONCATENATE("R",'Mapa final'!$A$40),"")</f>
        <v/>
      </c>
      <c r="AA16" s="550"/>
      <c r="AB16" s="554" t="str">
        <f>IF(AND('Mapa final'!$H$28="Alta",'Mapa final'!$L$28="Mayor"),CONCATENATE("R",'Mapa final'!$A$28),"")</f>
        <v/>
      </c>
      <c r="AC16" s="551"/>
      <c r="AD16" s="549" t="str">
        <f>IF(AND('Mapa final'!$H$34="Alta",'Mapa final'!$L$34="Mayor"),CONCATENATE("R",'Mapa final'!$A$34),"")</f>
        <v/>
      </c>
      <c r="AE16" s="549"/>
      <c r="AF16" s="549" t="str">
        <f>IF(AND('Mapa final'!$H$40="Alta",'Mapa final'!$L$40="Mayor"),CONCATENATE("R",'Mapa final'!$A$40),"")</f>
        <v/>
      </c>
      <c r="AG16" s="550"/>
      <c r="AH16" s="562" t="str">
        <f>IF(AND('Mapa final'!$H$28="Alta",'Mapa final'!$L$28="Catastrófico"),CONCATENATE("R",'Mapa final'!$A$28),"")</f>
        <v/>
      </c>
      <c r="AI16" s="563"/>
      <c r="AJ16" s="563" t="str">
        <f>IF(AND('Mapa final'!$H$34="Alta",'Mapa final'!$L$34="Catastrófico"),CONCATENATE("R",'Mapa final'!$A$34),"")</f>
        <v/>
      </c>
      <c r="AK16" s="563"/>
      <c r="AL16" s="563" t="str">
        <f>IF(AND('Mapa final'!$H$40="Alta",'Mapa final'!$L$40="Catastrófico"),CONCATENATE("R",'Mapa final'!$A$40),"")</f>
        <v/>
      </c>
      <c r="AM16" s="564"/>
      <c r="AN16" s="83"/>
      <c r="AO16" s="516"/>
      <c r="AP16" s="517"/>
      <c r="AQ16" s="517"/>
      <c r="AR16" s="517"/>
      <c r="AS16" s="517"/>
      <c r="AT16" s="518"/>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502"/>
      <c r="C17" s="502"/>
      <c r="D17" s="503"/>
      <c r="E17" s="543"/>
      <c r="F17" s="544"/>
      <c r="G17" s="544"/>
      <c r="H17" s="544"/>
      <c r="I17" s="557"/>
      <c r="J17" s="571"/>
      <c r="K17" s="572"/>
      <c r="L17" s="572"/>
      <c r="M17" s="572"/>
      <c r="N17" s="572"/>
      <c r="O17" s="573"/>
      <c r="P17" s="571"/>
      <c r="Q17" s="572"/>
      <c r="R17" s="572"/>
      <c r="S17" s="572"/>
      <c r="T17" s="572"/>
      <c r="U17" s="573"/>
      <c r="V17" s="554"/>
      <c r="W17" s="551"/>
      <c r="X17" s="549"/>
      <c r="Y17" s="549"/>
      <c r="Z17" s="549"/>
      <c r="AA17" s="550"/>
      <c r="AB17" s="554"/>
      <c r="AC17" s="551"/>
      <c r="AD17" s="549"/>
      <c r="AE17" s="549"/>
      <c r="AF17" s="549"/>
      <c r="AG17" s="550"/>
      <c r="AH17" s="562"/>
      <c r="AI17" s="563"/>
      <c r="AJ17" s="563"/>
      <c r="AK17" s="563"/>
      <c r="AL17" s="563"/>
      <c r="AM17" s="564"/>
      <c r="AN17" s="83"/>
      <c r="AO17" s="516"/>
      <c r="AP17" s="517"/>
      <c r="AQ17" s="517"/>
      <c r="AR17" s="517"/>
      <c r="AS17" s="517"/>
      <c r="AT17" s="518"/>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502"/>
      <c r="C18" s="502"/>
      <c r="D18" s="503"/>
      <c r="E18" s="543"/>
      <c r="F18" s="544"/>
      <c r="G18" s="544"/>
      <c r="H18" s="544"/>
      <c r="I18" s="557"/>
      <c r="J18" s="571" t="str">
        <f>IF(AND('Mapa final'!$H$46="Alta",'Mapa final'!$L$46="Leve"),CONCATENATE("R",'Mapa final'!$A$46),"")</f>
        <v/>
      </c>
      <c r="K18" s="572"/>
      <c r="L18" s="572" t="str">
        <f>IF(AND('Mapa final'!$H$52="Alta",'Mapa final'!$L$52="Leve"),CONCATENATE("R",'Mapa final'!$A$52),"")</f>
        <v/>
      </c>
      <c r="M18" s="572"/>
      <c r="N18" s="572" t="str">
        <f>IF(AND('Mapa final'!$H$58="Alta",'Mapa final'!$L$58="Leve"),CONCATENATE("R",'Mapa final'!$A$58),"")</f>
        <v/>
      </c>
      <c r="O18" s="573"/>
      <c r="P18" s="571" t="str">
        <f>IF(AND('Mapa final'!$H$46="Alta",'Mapa final'!$L$46="Menor"),CONCATENATE("R",'Mapa final'!$A$46),"")</f>
        <v/>
      </c>
      <c r="Q18" s="572"/>
      <c r="R18" s="572" t="str">
        <f>IF(AND('Mapa final'!$H$52="Alta",'Mapa final'!$L$52="Menor"),CONCATENATE("R",'Mapa final'!$A$52),"")</f>
        <v/>
      </c>
      <c r="S18" s="572"/>
      <c r="T18" s="572" t="str">
        <f>IF(AND('Mapa final'!$H$58="Alta",'Mapa final'!$L$58="Menor"),CONCATENATE("R",'Mapa final'!$A$58),"")</f>
        <v/>
      </c>
      <c r="U18" s="573"/>
      <c r="V18" s="554" t="str">
        <f>IF(AND('Mapa final'!$H$46="Alta",'Mapa final'!$L$46="Moderado"),CONCATENATE("R",'Mapa final'!$A$46),"")</f>
        <v/>
      </c>
      <c r="W18" s="551"/>
      <c r="X18" s="549" t="str">
        <f>IF(AND('Mapa final'!$H$52="Alta",'Mapa final'!$L$52="Moderado"),CONCATENATE("R",'Mapa final'!$A$52),"")</f>
        <v/>
      </c>
      <c r="Y18" s="549"/>
      <c r="Z18" s="549" t="str">
        <f>IF(AND('Mapa final'!$H$58="Alta",'Mapa final'!$L$58="Moderado"),CONCATENATE("R",'Mapa final'!$A$58),"")</f>
        <v/>
      </c>
      <c r="AA18" s="550"/>
      <c r="AB18" s="554" t="str">
        <f>IF(AND('Mapa final'!$H$46="Alta",'Mapa final'!$L$46="Mayor"),CONCATENATE("R",'Mapa final'!$A$46),"")</f>
        <v/>
      </c>
      <c r="AC18" s="551"/>
      <c r="AD18" s="549" t="str">
        <f>IF(AND('Mapa final'!$H$52="Alta",'Mapa final'!$L$52="Mayor"),CONCATENATE("R",'Mapa final'!$A$52),"")</f>
        <v/>
      </c>
      <c r="AE18" s="549"/>
      <c r="AF18" s="549" t="str">
        <f>IF(AND('Mapa final'!$H$58="Alta",'Mapa final'!$L$58="Mayor"),CONCATENATE("R",'Mapa final'!$A$58),"")</f>
        <v/>
      </c>
      <c r="AG18" s="550"/>
      <c r="AH18" s="562" t="str">
        <f>IF(AND('Mapa final'!$H$46="Alta",'Mapa final'!$L$46="Catastrófico"),CONCATENATE("R",'Mapa final'!$A$46),"")</f>
        <v/>
      </c>
      <c r="AI18" s="563"/>
      <c r="AJ18" s="563" t="str">
        <f>IF(AND('Mapa final'!$H$52="Alta",'Mapa final'!$L$52="Catastrófico"),CONCATENATE("R",'Mapa final'!$A$52),"")</f>
        <v/>
      </c>
      <c r="AK18" s="563"/>
      <c r="AL18" s="563" t="str">
        <f>IF(AND('Mapa final'!$H$58="Alta",'Mapa final'!$L$58="Catastrófico"),CONCATENATE("R",'Mapa final'!$A$58),"")</f>
        <v/>
      </c>
      <c r="AM18" s="564"/>
      <c r="AN18" s="83"/>
      <c r="AO18" s="516"/>
      <c r="AP18" s="517"/>
      <c r="AQ18" s="517"/>
      <c r="AR18" s="517"/>
      <c r="AS18" s="517"/>
      <c r="AT18" s="518"/>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502"/>
      <c r="C19" s="502"/>
      <c r="D19" s="503"/>
      <c r="E19" s="543"/>
      <c r="F19" s="544"/>
      <c r="G19" s="544"/>
      <c r="H19" s="544"/>
      <c r="I19" s="557"/>
      <c r="J19" s="571"/>
      <c r="K19" s="572"/>
      <c r="L19" s="572"/>
      <c r="M19" s="572"/>
      <c r="N19" s="572"/>
      <c r="O19" s="573"/>
      <c r="P19" s="571"/>
      <c r="Q19" s="572"/>
      <c r="R19" s="572"/>
      <c r="S19" s="572"/>
      <c r="T19" s="572"/>
      <c r="U19" s="573"/>
      <c r="V19" s="554"/>
      <c r="W19" s="551"/>
      <c r="X19" s="549"/>
      <c r="Y19" s="549"/>
      <c r="Z19" s="549"/>
      <c r="AA19" s="550"/>
      <c r="AB19" s="554"/>
      <c r="AC19" s="551"/>
      <c r="AD19" s="549"/>
      <c r="AE19" s="549"/>
      <c r="AF19" s="549"/>
      <c r="AG19" s="550"/>
      <c r="AH19" s="562"/>
      <c r="AI19" s="563"/>
      <c r="AJ19" s="563"/>
      <c r="AK19" s="563"/>
      <c r="AL19" s="563"/>
      <c r="AM19" s="564"/>
      <c r="AN19" s="83"/>
      <c r="AO19" s="516"/>
      <c r="AP19" s="517"/>
      <c r="AQ19" s="517"/>
      <c r="AR19" s="517"/>
      <c r="AS19" s="517"/>
      <c r="AT19" s="518"/>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502"/>
      <c r="C20" s="502"/>
      <c r="D20" s="503"/>
      <c r="E20" s="543"/>
      <c r="F20" s="544"/>
      <c r="G20" s="544"/>
      <c r="H20" s="544"/>
      <c r="I20" s="557"/>
      <c r="J20" s="571" t="str">
        <f>IF(AND('Mapa final'!$H$64="Alta",'Mapa final'!$L$64="Leve"),CONCATENATE("R",'Mapa final'!$A$64),"")</f>
        <v/>
      </c>
      <c r="K20" s="572"/>
      <c r="L20" s="572" t="str">
        <f>IF(AND('Mapa final'!$H$70="Alta",'Mapa final'!$L$70="Leve"),CONCATENATE("R",'Mapa final'!$A$70),"")</f>
        <v/>
      </c>
      <c r="M20" s="572"/>
      <c r="N20" s="572" t="str">
        <f>IF(AND('Mapa final'!$H$76="Alta",'Mapa final'!$L$76="Leve"),CONCATENATE("R",'Mapa final'!$A$76),"")</f>
        <v/>
      </c>
      <c r="O20" s="573"/>
      <c r="P20" s="571" t="str">
        <f>IF(AND('Mapa final'!$H$64="Alta",'Mapa final'!$L$64="Menor"),CONCATENATE("R",'Mapa final'!$A$64),"")</f>
        <v/>
      </c>
      <c r="Q20" s="572"/>
      <c r="R20" s="572" t="str">
        <f>IF(AND('Mapa final'!$H$70="Alta",'Mapa final'!$L$70="Menor"),CONCATENATE("R",'Mapa final'!$A$70),"")</f>
        <v/>
      </c>
      <c r="S20" s="572"/>
      <c r="T20" s="572" t="str">
        <f>IF(AND('Mapa final'!$H$76="Alta",'Mapa final'!$L$76="Menor"),CONCATENATE("R",'Mapa final'!$A$76),"")</f>
        <v/>
      </c>
      <c r="U20" s="573"/>
      <c r="V20" s="554" t="str">
        <f>IF(AND('Mapa final'!$H$64="Alta",'Mapa final'!$L$64="Moderado"),CONCATENATE("R",'Mapa final'!$A$64),"")</f>
        <v/>
      </c>
      <c r="W20" s="551"/>
      <c r="X20" s="549" t="str">
        <f>IF(AND('Mapa final'!$H$70="Alta",'Mapa final'!$L$70="Moderado"),CONCATENATE("R",'Mapa final'!$A$70),"")</f>
        <v/>
      </c>
      <c r="Y20" s="549"/>
      <c r="Z20" s="549" t="str">
        <f>IF(AND('Mapa final'!$H$76="Alta",'Mapa final'!$L$76="Moderado"),CONCATENATE("R",'Mapa final'!$A$76),"")</f>
        <v/>
      </c>
      <c r="AA20" s="550"/>
      <c r="AB20" s="554" t="str">
        <f>IF(AND('Mapa final'!$H$64="Alta",'Mapa final'!$L$64="Mayor"),CONCATENATE("R",'Mapa final'!$A$64),"")</f>
        <v/>
      </c>
      <c r="AC20" s="551"/>
      <c r="AD20" s="549" t="str">
        <f>IF(AND('Mapa final'!$H$70="Alta",'Mapa final'!$L$70="Mayor"),CONCATENATE("R",'Mapa final'!$A$70),"")</f>
        <v/>
      </c>
      <c r="AE20" s="549"/>
      <c r="AF20" s="549" t="str">
        <f>IF(AND('Mapa final'!$H$76="Alta",'Mapa final'!$L$76="Mayor"),CONCATENATE("R",'Mapa final'!$A$76),"")</f>
        <v/>
      </c>
      <c r="AG20" s="550"/>
      <c r="AH20" s="562" t="str">
        <f>IF(AND('Mapa final'!$H$64="Alta",'Mapa final'!$L$64="Catastrófico"),CONCATENATE("R",'Mapa final'!$A$64),"")</f>
        <v/>
      </c>
      <c r="AI20" s="563"/>
      <c r="AJ20" s="563" t="str">
        <f>IF(AND('Mapa final'!$H$70="Alta",'Mapa final'!$L$70="Catastrófico"),CONCATENATE("R",'Mapa final'!$A$70),"")</f>
        <v/>
      </c>
      <c r="AK20" s="563"/>
      <c r="AL20" s="563" t="str">
        <f>IF(AND('Mapa final'!$H$76="Alta",'Mapa final'!$L$76="Catastrófico"),CONCATENATE("R",'Mapa final'!$A$76),"")</f>
        <v/>
      </c>
      <c r="AM20" s="564"/>
      <c r="AN20" s="83"/>
      <c r="AO20" s="516"/>
      <c r="AP20" s="517"/>
      <c r="AQ20" s="517"/>
      <c r="AR20" s="517"/>
      <c r="AS20" s="517"/>
      <c r="AT20" s="518"/>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502"/>
      <c r="C21" s="502"/>
      <c r="D21" s="503"/>
      <c r="E21" s="546"/>
      <c r="F21" s="547"/>
      <c r="G21" s="547"/>
      <c r="H21" s="547"/>
      <c r="I21" s="547"/>
      <c r="J21" s="574"/>
      <c r="K21" s="575"/>
      <c r="L21" s="575"/>
      <c r="M21" s="575"/>
      <c r="N21" s="575"/>
      <c r="O21" s="576"/>
      <c r="P21" s="574"/>
      <c r="Q21" s="575"/>
      <c r="R21" s="575"/>
      <c r="S21" s="575"/>
      <c r="T21" s="575"/>
      <c r="U21" s="576"/>
      <c r="V21" s="559"/>
      <c r="W21" s="560"/>
      <c r="X21" s="560"/>
      <c r="Y21" s="560"/>
      <c r="Z21" s="560"/>
      <c r="AA21" s="561"/>
      <c r="AB21" s="559"/>
      <c r="AC21" s="560"/>
      <c r="AD21" s="560"/>
      <c r="AE21" s="560"/>
      <c r="AF21" s="560"/>
      <c r="AG21" s="561"/>
      <c r="AH21" s="565"/>
      <c r="AI21" s="566"/>
      <c r="AJ21" s="566"/>
      <c r="AK21" s="566"/>
      <c r="AL21" s="566"/>
      <c r="AM21" s="567"/>
      <c r="AN21" s="83"/>
      <c r="AO21" s="519"/>
      <c r="AP21" s="520"/>
      <c r="AQ21" s="520"/>
      <c r="AR21" s="520"/>
      <c r="AS21" s="520"/>
      <c r="AT21" s="521"/>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502"/>
      <c r="C22" s="502"/>
      <c r="D22" s="503"/>
      <c r="E22" s="540" t="s">
        <v>117</v>
      </c>
      <c r="F22" s="541"/>
      <c r="G22" s="541"/>
      <c r="H22" s="541"/>
      <c r="I22" s="542"/>
      <c r="J22" s="577" t="str">
        <f>IF(AND('Mapa final'!$H$10="Media",'Mapa final'!$L$10="Leve"),CONCATENATE("R",'Mapa final'!$A$10),"")</f>
        <v/>
      </c>
      <c r="K22" s="578"/>
      <c r="L22" s="578" t="str">
        <f>IF(AND('Mapa final'!$H$16="Media",'Mapa final'!$L$16="Leve"),CONCATENATE("R",'Mapa final'!$A$16),"")</f>
        <v/>
      </c>
      <c r="M22" s="578"/>
      <c r="N22" s="578" t="str">
        <f>IF(AND('Mapa final'!$H$22="Media",'Mapa final'!$L$22="Leve"),CONCATENATE("R",'Mapa final'!$A$22),"")</f>
        <v/>
      </c>
      <c r="O22" s="579"/>
      <c r="P22" s="577" t="str">
        <f>IF(AND('Mapa final'!$H$10="Media",'Mapa final'!$L$10="Menor"),CONCATENATE("R",'Mapa final'!$A$10),"")</f>
        <v/>
      </c>
      <c r="Q22" s="578"/>
      <c r="R22" s="578" t="str">
        <f>IF(AND('Mapa final'!$H$16="Media",'Mapa final'!$L$16="Menor"),CONCATENATE("R",'Mapa final'!$A$16),"")</f>
        <v/>
      </c>
      <c r="S22" s="578"/>
      <c r="T22" s="578" t="str">
        <f>IF(AND('Mapa final'!$H$22="Media",'Mapa final'!$L$22="Menor"),CONCATENATE("R",'Mapa final'!$A$22),"")</f>
        <v/>
      </c>
      <c r="U22" s="579"/>
      <c r="V22" s="577" t="str">
        <f>IF(AND('Mapa final'!$H$10="Media",'Mapa final'!$L$10="Moderado"),CONCATENATE("R",'Mapa final'!$A$10),"")</f>
        <v>R33</v>
      </c>
      <c r="W22" s="578"/>
      <c r="X22" s="578" t="str">
        <f>IF(AND('Mapa final'!$H$16="Media",'Mapa final'!$L$16="Moderado"),CONCATENATE("R",'Mapa final'!$A$16),"")</f>
        <v>R34</v>
      </c>
      <c r="Y22" s="578"/>
      <c r="Z22" s="578" t="str">
        <f>IF(AND('Mapa final'!$H$22="Media",'Mapa final'!$L$22="Moderado"),CONCATENATE("R",'Mapa final'!$A$22),"")</f>
        <v>R35</v>
      </c>
      <c r="AA22" s="579"/>
      <c r="AB22" s="552" t="str">
        <f>IF(AND('Mapa final'!$H$10="Media",'Mapa final'!$L$10="Mayor"),CONCATENATE("R",'Mapa final'!$A$10),"")</f>
        <v/>
      </c>
      <c r="AC22" s="553"/>
      <c r="AD22" s="553" t="str">
        <f>IF(AND('Mapa final'!$H$16="Media",'Mapa final'!$L$16="Mayor"),CONCATENATE("R",'Mapa final'!$A$16),"")</f>
        <v/>
      </c>
      <c r="AE22" s="553"/>
      <c r="AF22" s="553" t="str">
        <f>IF(AND('Mapa final'!$H$22="Media",'Mapa final'!$L$22="Mayor"),CONCATENATE("R",'Mapa final'!$A$22),"")</f>
        <v/>
      </c>
      <c r="AG22" s="555"/>
      <c r="AH22" s="568" t="str">
        <f>IF(AND('Mapa final'!$H$10="Media",'Mapa final'!$L$10="Catastrófico"),CONCATENATE("R",'Mapa final'!$A$10),"")</f>
        <v/>
      </c>
      <c r="AI22" s="569"/>
      <c r="AJ22" s="569" t="str">
        <f>IF(AND('Mapa final'!$H$16="Media",'Mapa final'!$L$16="Catastrófico"),CONCATENATE("R",'Mapa final'!$A$16),"")</f>
        <v/>
      </c>
      <c r="AK22" s="569"/>
      <c r="AL22" s="569" t="str">
        <f>IF(AND('Mapa final'!$H$22="Media",'Mapa final'!$L$22="Catastrófico"),CONCATENATE("R",'Mapa final'!$A$22),"")</f>
        <v/>
      </c>
      <c r="AM22" s="570"/>
      <c r="AN22" s="83"/>
      <c r="AO22" s="522" t="s">
        <v>81</v>
      </c>
      <c r="AP22" s="523"/>
      <c r="AQ22" s="523"/>
      <c r="AR22" s="523"/>
      <c r="AS22" s="523"/>
      <c r="AT22" s="524"/>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502"/>
      <c r="C23" s="502"/>
      <c r="D23" s="503"/>
      <c r="E23" s="543"/>
      <c r="F23" s="544"/>
      <c r="G23" s="544"/>
      <c r="H23" s="544"/>
      <c r="I23" s="545"/>
      <c r="J23" s="571"/>
      <c r="K23" s="572"/>
      <c r="L23" s="572"/>
      <c r="M23" s="572"/>
      <c r="N23" s="572"/>
      <c r="O23" s="573"/>
      <c r="P23" s="571"/>
      <c r="Q23" s="572"/>
      <c r="R23" s="572"/>
      <c r="S23" s="572"/>
      <c r="T23" s="572"/>
      <c r="U23" s="573"/>
      <c r="V23" s="571"/>
      <c r="W23" s="572"/>
      <c r="X23" s="572"/>
      <c r="Y23" s="572"/>
      <c r="Z23" s="572"/>
      <c r="AA23" s="573"/>
      <c r="AB23" s="554"/>
      <c r="AC23" s="551"/>
      <c r="AD23" s="551"/>
      <c r="AE23" s="551"/>
      <c r="AF23" s="551"/>
      <c r="AG23" s="550"/>
      <c r="AH23" s="562"/>
      <c r="AI23" s="563"/>
      <c r="AJ23" s="563"/>
      <c r="AK23" s="563"/>
      <c r="AL23" s="563"/>
      <c r="AM23" s="564"/>
      <c r="AN23" s="83"/>
      <c r="AO23" s="525"/>
      <c r="AP23" s="526"/>
      <c r="AQ23" s="526"/>
      <c r="AR23" s="526"/>
      <c r="AS23" s="526"/>
      <c r="AT23" s="527"/>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502"/>
      <c r="C24" s="502"/>
      <c r="D24" s="503"/>
      <c r="E24" s="543"/>
      <c r="F24" s="544"/>
      <c r="G24" s="544"/>
      <c r="H24" s="544"/>
      <c r="I24" s="545"/>
      <c r="J24" s="571" t="str">
        <f>IF(AND('Mapa final'!$H$28="Media",'Mapa final'!$L$28="Leve"),CONCATENATE("R",'Mapa final'!$A$28),"")</f>
        <v/>
      </c>
      <c r="K24" s="572"/>
      <c r="L24" s="572" t="str">
        <f>IF(AND('Mapa final'!$H$34="Media",'Mapa final'!$L$34="Leve"),CONCATENATE("R",'Mapa final'!$A$34),"")</f>
        <v/>
      </c>
      <c r="M24" s="572"/>
      <c r="N24" s="572" t="str">
        <f>IF(AND('Mapa final'!$H$40="Media",'Mapa final'!$L$40="Leve"),CONCATENATE("R",'Mapa final'!$A$40),"")</f>
        <v/>
      </c>
      <c r="O24" s="573"/>
      <c r="P24" s="571" t="str">
        <f>IF(AND('Mapa final'!$H$28="Media",'Mapa final'!$L$28="Menor"),CONCATENATE("R",'Mapa final'!$A$28),"")</f>
        <v/>
      </c>
      <c r="Q24" s="572"/>
      <c r="R24" s="572" t="str">
        <f>IF(AND('Mapa final'!$H$34="Media",'Mapa final'!$L$34="Menor"),CONCATENATE("R",'Mapa final'!$A$34),"")</f>
        <v/>
      </c>
      <c r="S24" s="572"/>
      <c r="T24" s="572" t="str">
        <f>IF(AND('Mapa final'!$H$40="Media",'Mapa final'!$L$40="Menor"),CONCATENATE("R",'Mapa final'!$A$40),"")</f>
        <v/>
      </c>
      <c r="U24" s="573"/>
      <c r="V24" s="571" t="str">
        <f>IF(AND('Mapa final'!$H$28="Media",'Mapa final'!$L$28="Moderado"),CONCATENATE("R",'Mapa final'!$A$28),"")</f>
        <v>R36</v>
      </c>
      <c r="W24" s="572"/>
      <c r="X24" s="572" t="str">
        <f>IF(AND('Mapa final'!$H$34="Media",'Mapa final'!$L$34="Moderado"),CONCATENATE("R",'Mapa final'!$A$34),"")</f>
        <v/>
      </c>
      <c r="Y24" s="572"/>
      <c r="Z24" s="572" t="str">
        <f>IF(AND('Mapa final'!$H$40="Media",'Mapa final'!$L$40="Moderado"),CONCATENATE("R",'Mapa final'!$A$40),"")</f>
        <v/>
      </c>
      <c r="AA24" s="573"/>
      <c r="AB24" s="554" t="str">
        <f>IF(AND('Mapa final'!$H$28="Media",'Mapa final'!$L$28="Mayor"),CONCATENATE("R",'Mapa final'!$A$28),"")</f>
        <v/>
      </c>
      <c r="AC24" s="551"/>
      <c r="AD24" s="549" t="str">
        <f>IF(AND('Mapa final'!$H$34="Media",'Mapa final'!$L$34="Mayor"),CONCATENATE("R",'Mapa final'!$A$34),"")</f>
        <v/>
      </c>
      <c r="AE24" s="549"/>
      <c r="AF24" s="549" t="str">
        <f>IF(AND('Mapa final'!$H$40="Media",'Mapa final'!$L$40="Mayor"),CONCATENATE("R",'Mapa final'!$A$40),"")</f>
        <v/>
      </c>
      <c r="AG24" s="550"/>
      <c r="AH24" s="562" t="str">
        <f>IF(AND('Mapa final'!$H$28="Media",'Mapa final'!$L$28="Catastrófico"),CONCATENATE("R",'Mapa final'!$A$28),"")</f>
        <v/>
      </c>
      <c r="AI24" s="563"/>
      <c r="AJ24" s="563" t="str">
        <f>IF(AND('Mapa final'!$H$34="Media",'Mapa final'!$L$34="Catastrófico"),CONCATENATE("R",'Mapa final'!$A$34),"")</f>
        <v/>
      </c>
      <c r="AK24" s="563"/>
      <c r="AL24" s="563" t="str">
        <f>IF(AND('Mapa final'!$H$40="Media",'Mapa final'!$L$40="Catastrófico"),CONCATENATE("R",'Mapa final'!$A$40),"")</f>
        <v/>
      </c>
      <c r="AM24" s="564"/>
      <c r="AN24" s="83"/>
      <c r="AO24" s="525"/>
      <c r="AP24" s="526"/>
      <c r="AQ24" s="526"/>
      <c r="AR24" s="526"/>
      <c r="AS24" s="526"/>
      <c r="AT24" s="527"/>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502"/>
      <c r="C25" s="502"/>
      <c r="D25" s="503"/>
      <c r="E25" s="543"/>
      <c r="F25" s="544"/>
      <c r="G25" s="544"/>
      <c r="H25" s="544"/>
      <c r="I25" s="545"/>
      <c r="J25" s="571"/>
      <c r="K25" s="572"/>
      <c r="L25" s="572"/>
      <c r="M25" s="572"/>
      <c r="N25" s="572"/>
      <c r="O25" s="573"/>
      <c r="P25" s="571"/>
      <c r="Q25" s="572"/>
      <c r="R25" s="572"/>
      <c r="S25" s="572"/>
      <c r="T25" s="572"/>
      <c r="U25" s="573"/>
      <c r="V25" s="571"/>
      <c r="W25" s="572"/>
      <c r="X25" s="572"/>
      <c r="Y25" s="572"/>
      <c r="Z25" s="572"/>
      <c r="AA25" s="573"/>
      <c r="AB25" s="554"/>
      <c r="AC25" s="551"/>
      <c r="AD25" s="549"/>
      <c r="AE25" s="549"/>
      <c r="AF25" s="549"/>
      <c r="AG25" s="550"/>
      <c r="AH25" s="562"/>
      <c r="AI25" s="563"/>
      <c r="AJ25" s="563"/>
      <c r="AK25" s="563"/>
      <c r="AL25" s="563"/>
      <c r="AM25" s="564"/>
      <c r="AN25" s="83"/>
      <c r="AO25" s="525"/>
      <c r="AP25" s="526"/>
      <c r="AQ25" s="526"/>
      <c r="AR25" s="526"/>
      <c r="AS25" s="526"/>
      <c r="AT25" s="527"/>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502"/>
      <c r="C26" s="502"/>
      <c r="D26" s="503"/>
      <c r="E26" s="543"/>
      <c r="F26" s="544"/>
      <c r="G26" s="544"/>
      <c r="H26" s="544"/>
      <c r="I26" s="545"/>
      <c r="J26" s="571" t="str">
        <f>IF(AND('Mapa final'!$H$46="Media",'Mapa final'!$L$46="Leve"),CONCATENATE("R",'Mapa final'!$A$46),"")</f>
        <v/>
      </c>
      <c r="K26" s="572"/>
      <c r="L26" s="572" t="str">
        <f>IF(AND('Mapa final'!$H$52="Media",'Mapa final'!$L$52="Leve"),CONCATENATE("R",'Mapa final'!$A$52),"")</f>
        <v/>
      </c>
      <c r="M26" s="572"/>
      <c r="N26" s="572" t="str">
        <f>IF(AND('Mapa final'!$H$58="Media",'Mapa final'!$L$58="Leve"),CONCATENATE("R",'Mapa final'!$A$58),"")</f>
        <v/>
      </c>
      <c r="O26" s="573"/>
      <c r="P26" s="571" t="str">
        <f>IF(AND('Mapa final'!$H$46="Media",'Mapa final'!$L$46="Menor"),CONCATENATE("R",'Mapa final'!$A$46),"")</f>
        <v/>
      </c>
      <c r="Q26" s="572"/>
      <c r="R26" s="572" t="str">
        <f>IF(AND('Mapa final'!$H$52="Media",'Mapa final'!$L$52="Menor"),CONCATENATE("R",'Mapa final'!$A$52),"")</f>
        <v/>
      </c>
      <c r="S26" s="572"/>
      <c r="T26" s="572" t="str">
        <f>IF(AND('Mapa final'!$H$58="Media",'Mapa final'!$L$58="Menor"),CONCATENATE("R",'Mapa final'!$A$58),"")</f>
        <v/>
      </c>
      <c r="U26" s="573"/>
      <c r="V26" s="571" t="str">
        <f>IF(AND('Mapa final'!$H$46="Media",'Mapa final'!$L$46="Moderado"),CONCATENATE("R",'Mapa final'!$A$46),"")</f>
        <v/>
      </c>
      <c r="W26" s="572"/>
      <c r="X26" s="572" t="str">
        <f>IF(AND('Mapa final'!$H$52="Media",'Mapa final'!$L$52="Moderado"),CONCATENATE("R",'Mapa final'!$A$52),"")</f>
        <v/>
      </c>
      <c r="Y26" s="572"/>
      <c r="Z26" s="572" t="str">
        <f>IF(AND('Mapa final'!$H$58="Media",'Mapa final'!$L$58="Moderado"),CONCATENATE("R",'Mapa final'!$A$58),"")</f>
        <v/>
      </c>
      <c r="AA26" s="573"/>
      <c r="AB26" s="554" t="str">
        <f>IF(AND('Mapa final'!$H$46="Media",'Mapa final'!$L$46="Mayor"),CONCATENATE("R",'Mapa final'!$A$46),"")</f>
        <v/>
      </c>
      <c r="AC26" s="551"/>
      <c r="AD26" s="549" t="str">
        <f>IF(AND('Mapa final'!$H$52="Media",'Mapa final'!$L$52="Mayor"),CONCATENATE("R",'Mapa final'!$A$52),"")</f>
        <v/>
      </c>
      <c r="AE26" s="549"/>
      <c r="AF26" s="549" t="str">
        <f>IF(AND('Mapa final'!$H$58="Media",'Mapa final'!$L$58="Mayor"),CONCATENATE("R",'Mapa final'!$A$58),"")</f>
        <v/>
      </c>
      <c r="AG26" s="550"/>
      <c r="AH26" s="562" t="str">
        <f>IF(AND('Mapa final'!$H$46="Media",'Mapa final'!$L$46="Catastrófico"),CONCATENATE("R",'Mapa final'!$A$46),"")</f>
        <v/>
      </c>
      <c r="AI26" s="563"/>
      <c r="AJ26" s="563" t="str">
        <f>IF(AND('Mapa final'!$H$52="Media",'Mapa final'!$L$52="Catastrófico"),CONCATENATE("R",'Mapa final'!$A$52),"")</f>
        <v/>
      </c>
      <c r="AK26" s="563"/>
      <c r="AL26" s="563" t="str">
        <f>IF(AND('Mapa final'!$H$58="Media",'Mapa final'!$L$58="Catastrófico"),CONCATENATE("R",'Mapa final'!$A$58),"")</f>
        <v/>
      </c>
      <c r="AM26" s="564"/>
      <c r="AN26" s="83"/>
      <c r="AO26" s="525"/>
      <c r="AP26" s="526"/>
      <c r="AQ26" s="526"/>
      <c r="AR26" s="526"/>
      <c r="AS26" s="526"/>
      <c r="AT26" s="527"/>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502"/>
      <c r="C27" s="502"/>
      <c r="D27" s="503"/>
      <c r="E27" s="543"/>
      <c r="F27" s="544"/>
      <c r="G27" s="544"/>
      <c r="H27" s="544"/>
      <c r="I27" s="545"/>
      <c r="J27" s="571"/>
      <c r="K27" s="572"/>
      <c r="L27" s="572"/>
      <c r="M27" s="572"/>
      <c r="N27" s="572"/>
      <c r="O27" s="573"/>
      <c r="P27" s="571"/>
      <c r="Q27" s="572"/>
      <c r="R27" s="572"/>
      <c r="S27" s="572"/>
      <c r="T27" s="572"/>
      <c r="U27" s="573"/>
      <c r="V27" s="571"/>
      <c r="W27" s="572"/>
      <c r="X27" s="572"/>
      <c r="Y27" s="572"/>
      <c r="Z27" s="572"/>
      <c r="AA27" s="573"/>
      <c r="AB27" s="554"/>
      <c r="AC27" s="551"/>
      <c r="AD27" s="549"/>
      <c r="AE27" s="549"/>
      <c r="AF27" s="549"/>
      <c r="AG27" s="550"/>
      <c r="AH27" s="562"/>
      <c r="AI27" s="563"/>
      <c r="AJ27" s="563"/>
      <c r="AK27" s="563"/>
      <c r="AL27" s="563"/>
      <c r="AM27" s="564"/>
      <c r="AN27" s="83"/>
      <c r="AO27" s="525"/>
      <c r="AP27" s="526"/>
      <c r="AQ27" s="526"/>
      <c r="AR27" s="526"/>
      <c r="AS27" s="526"/>
      <c r="AT27" s="527"/>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502"/>
      <c r="C28" s="502"/>
      <c r="D28" s="503"/>
      <c r="E28" s="543"/>
      <c r="F28" s="544"/>
      <c r="G28" s="544"/>
      <c r="H28" s="544"/>
      <c r="I28" s="545"/>
      <c r="J28" s="571" t="str">
        <f>IF(AND('Mapa final'!$H$64="Media",'Mapa final'!$L$64="Leve"),CONCATENATE("R",'Mapa final'!$A$64),"")</f>
        <v/>
      </c>
      <c r="K28" s="572"/>
      <c r="L28" s="572" t="str">
        <f>IF(AND('Mapa final'!$H$70="Media",'Mapa final'!$L$70="Leve"),CONCATENATE("R",'Mapa final'!$A$70),"")</f>
        <v/>
      </c>
      <c r="M28" s="572"/>
      <c r="N28" s="572" t="str">
        <f>IF(AND('Mapa final'!$H$76="Media",'Mapa final'!$L$76="Leve"),CONCATENATE("R",'Mapa final'!$A$76),"")</f>
        <v/>
      </c>
      <c r="O28" s="573"/>
      <c r="P28" s="571" t="str">
        <f>IF(AND('Mapa final'!$H$64="Media",'Mapa final'!$L$64="Menor"),CONCATENATE("R",'Mapa final'!$A$64),"")</f>
        <v/>
      </c>
      <c r="Q28" s="572"/>
      <c r="R28" s="572" t="str">
        <f>IF(AND('Mapa final'!$H$70="Media",'Mapa final'!$L$70="Menor"),CONCATENATE("R",'Mapa final'!$A$70),"")</f>
        <v/>
      </c>
      <c r="S28" s="572"/>
      <c r="T28" s="572" t="str">
        <f>IF(AND('Mapa final'!$H$76="Media",'Mapa final'!$L$76="Menor"),CONCATENATE("R",'Mapa final'!$A$76),"")</f>
        <v/>
      </c>
      <c r="U28" s="573"/>
      <c r="V28" s="571" t="str">
        <f>IF(AND('Mapa final'!$H$64="Media",'Mapa final'!$L$64="Moderado"),CONCATENATE("R",'Mapa final'!$A$64),"")</f>
        <v/>
      </c>
      <c r="W28" s="572"/>
      <c r="X28" s="572" t="str">
        <f>IF(AND('Mapa final'!$H$70="Media",'Mapa final'!$L$70="Moderado"),CONCATENATE("R",'Mapa final'!$A$70),"")</f>
        <v/>
      </c>
      <c r="Y28" s="572"/>
      <c r="Z28" s="572" t="str">
        <f>IF(AND('Mapa final'!$H$76="Media",'Mapa final'!$L$76="Moderado"),CONCATENATE("R",'Mapa final'!$A$76),"")</f>
        <v/>
      </c>
      <c r="AA28" s="573"/>
      <c r="AB28" s="554" t="str">
        <f>IF(AND('Mapa final'!$H$64="Media",'Mapa final'!$L$64="Mayor"),CONCATENATE("R",'Mapa final'!$A$64),"")</f>
        <v/>
      </c>
      <c r="AC28" s="551"/>
      <c r="AD28" s="549" t="str">
        <f>IF(AND('Mapa final'!$H$70="Media",'Mapa final'!$L$70="Mayor"),CONCATENATE("R",'Mapa final'!$A$70),"")</f>
        <v/>
      </c>
      <c r="AE28" s="549"/>
      <c r="AF28" s="549" t="str">
        <f>IF(AND('Mapa final'!$H$76="Media",'Mapa final'!$L$76="Mayor"),CONCATENATE("R",'Mapa final'!$A$76),"")</f>
        <v/>
      </c>
      <c r="AG28" s="550"/>
      <c r="AH28" s="562" t="str">
        <f>IF(AND('Mapa final'!$H$64="Media",'Mapa final'!$L$64="Catastrófico"),CONCATENATE("R",'Mapa final'!$A$64),"")</f>
        <v/>
      </c>
      <c r="AI28" s="563"/>
      <c r="AJ28" s="563" t="str">
        <f>IF(AND('Mapa final'!$H$70="Media",'Mapa final'!$L$70="Catastrófico"),CONCATENATE("R",'Mapa final'!$A$70),"")</f>
        <v/>
      </c>
      <c r="AK28" s="563"/>
      <c r="AL28" s="563" t="str">
        <f>IF(AND('Mapa final'!$H$76="Media",'Mapa final'!$L$76="Catastrófico"),CONCATENATE("R",'Mapa final'!$A$76),"")</f>
        <v/>
      </c>
      <c r="AM28" s="564"/>
      <c r="AN28" s="83"/>
      <c r="AO28" s="525"/>
      <c r="AP28" s="526"/>
      <c r="AQ28" s="526"/>
      <c r="AR28" s="526"/>
      <c r="AS28" s="526"/>
      <c r="AT28" s="527"/>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502"/>
      <c r="C29" s="502"/>
      <c r="D29" s="503"/>
      <c r="E29" s="546"/>
      <c r="F29" s="547"/>
      <c r="G29" s="547"/>
      <c r="H29" s="547"/>
      <c r="I29" s="548"/>
      <c r="J29" s="571"/>
      <c r="K29" s="572"/>
      <c r="L29" s="572"/>
      <c r="M29" s="572"/>
      <c r="N29" s="572"/>
      <c r="O29" s="573"/>
      <c r="P29" s="574"/>
      <c r="Q29" s="575"/>
      <c r="R29" s="575"/>
      <c r="S29" s="575"/>
      <c r="T29" s="575"/>
      <c r="U29" s="576"/>
      <c r="V29" s="574"/>
      <c r="W29" s="575"/>
      <c r="X29" s="575"/>
      <c r="Y29" s="575"/>
      <c r="Z29" s="575"/>
      <c r="AA29" s="576"/>
      <c r="AB29" s="559"/>
      <c r="AC29" s="560"/>
      <c r="AD29" s="560"/>
      <c r="AE29" s="560"/>
      <c r="AF29" s="560"/>
      <c r="AG29" s="561"/>
      <c r="AH29" s="565"/>
      <c r="AI29" s="566"/>
      <c r="AJ29" s="566"/>
      <c r="AK29" s="566"/>
      <c r="AL29" s="566"/>
      <c r="AM29" s="567"/>
      <c r="AN29" s="83"/>
      <c r="AO29" s="528"/>
      <c r="AP29" s="529"/>
      <c r="AQ29" s="529"/>
      <c r="AR29" s="529"/>
      <c r="AS29" s="529"/>
      <c r="AT29" s="530"/>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502"/>
      <c r="C30" s="502"/>
      <c r="D30" s="503"/>
      <c r="E30" s="540" t="s">
        <v>114</v>
      </c>
      <c r="F30" s="541"/>
      <c r="G30" s="541"/>
      <c r="H30" s="541"/>
      <c r="I30" s="541"/>
      <c r="J30" s="586" t="str">
        <f>IF(AND('Mapa final'!$H$10="Baja",'Mapa final'!$L$10="Leve"),CONCATENATE("R",'Mapa final'!$A$10),"")</f>
        <v/>
      </c>
      <c r="K30" s="587"/>
      <c r="L30" s="587" t="str">
        <f>IF(AND('Mapa final'!$H$16="Baja",'Mapa final'!$L$16="Leve"),CONCATENATE("R",'Mapa final'!$A$16),"")</f>
        <v/>
      </c>
      <c r="M30" s="587"/>
      <c r="N30" s="587" t="str">
        <f>IF(AND('Mapa final'!$H$22="Baja",'Mapa final'!$L$22="Leve"),CONCATENATE("R",'Mapa final'!$A$22),"")</f>
        <v/>
      </c>
      <c r="O30" s="588"/>
      <c r="P30" s="578" t="str">
        <f>IF(AND('Mapa final'!$H$10="Baja",'Mapa final'!$L$10="Menor"),CONCATENATE("R",'Mapa final'!$A$10),"")</f>
        <v/>
      </c>
      <c r="Q30" s="578"/>
      <c r="R30" s="578" t="str">
        <f>IF(AND('Mapa final'!$H$16="Baja",'Mapa final'!$L$16="Menor"),CONCATENATE("R",'Mapa final'!$A$16),"")</f>
        <v/>
      </c>
      <c r="S30" s="578"/>
      <c r="T30" s="578" t="str">
        <f>IF(AND('Mapa final'!$H$22="Baja",'Mapa final'!$L$22="Menor"),CONCATENATE("R",'Mapa final'!$A$22),"")</f>
        <v/>
      </c>
      <c r="U30" s="579"/>
      <c r="V30" s="577" t="str">
        <f>IF(AND('Mapa final'!$H$10="Baja",'Mapa final'!$L$10="Moderado"),CONCATENATE("R",'Mapa final'!$A$10),"")</f>
        <v/>
      </c>
      <c r="W30" s="578"/>
      <c r="X30" s="578" t="str">
        <f>IF(AND('Mapa final'!$H$16="Baja",'Mapa final'!$L$16="Moderado"),CONCATENATE("R",'Mapa final'!$A$16),"")</f>
        <v/>
      </c>
      <c r="Y30" s="578"/>
      <c r="Z30" s="578" t="str">
        <f>IF(AND('Mapa final'!$H$22="Baja",'Mapa final'!$L$22="Moderado"),CONCATENATE("R",'Mapa final'!$A$22),"")</f>
        <v/>
      </c>
      <c r="AA30" s="579"/>
      <c r="AB30" s="552" t="str">
        <f>IF(AND('Mapa final'!$H$10="Baja",'Mapa final'!$L$10="Mayor"),CONCATENATE("R",'Mapa final'!$A$10),"")</f>
        <v/>
      </c>
      <c r="AC30" s="553"/>
      <c r="AD30" s="553" t="str">
        <f>IF(AND('Mapa final'!$H$16="Baja",'Mapa final'!$L$16="Mayor"),CONCATENATE("R",'Mapa final'!$A$16),"")</f>
        <v/>
      </c>
      <c r="AE30" s="553"/>
      <c r="AF30" s="553" t="str">
        <f>IF(AND('Mapa final'!$H$22="Baja",'Mapa final'!$L$22="Mayor"),CONCATENATE("R",'Mapa final'!$A$22),"")</f>
        <v/>
      </c>
      <c r="AG30" s="555"/>
      <c r="AH30" s="568" t="str">
        <f>IF(AND('Mapa final'!$H$10="Baja",'Mapa final'!$L$10="Catastrófico"),CONCATENATE("R",'Mapa final'!$A$10),"")</f>
        <v/>
      </c>
      <c r="AI30" s="569"/>
      <c r="AJ30" s="569" t="str">
        <f>IF(AND('Mapa final'!$H$16="Baja",'Mapa final'!$L$16="Catastrófico"),CONCATENATE("R",'Mapa final'!$A$16),"")</f>
        <v/>
      </c>
      <c r="AK30" s="569"/>
      <c r="AL30" s="569" t="str">
        <f>IF(AND('Mapa final'!$H$22="Baja",'Mapa final'!$L$22="Catastrófico"),CONCATENATE("R",'Mapa final'!$A$22),"")</f>
        <v/>
      </c>
      <c r="AM30" s="570"/>
      <c r="AN30" s="83"/>
      <c r="AO30" s="531" t="s">
        <v>82</v>
      </c>
      <c r="AP30" s="532"/>
      <c r="AQ30" s="532"/>
      <c r="AR30" s="532"/>
      <c r="AS30" s="532"/>
      <c r="AT30" s="53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502"/>
      <c r="C31" s="502"/>
      <c r="D31" s="503"/>
      <c r="E31" s="543"/>
      <c r="F31" s="544"/>
      <c r="G31" s="544"/>
      <c r="H31" s="544"/>
      <c r="I31" s="557"/>
      <c r="J31" s="582"/>
      <c r="K31" s="580"/>
      <c r="L31" s="580"/>
      <c r="M31" s="580"/>
      <c r="N31" s="580"/>
      <c r="O31" s="581"/>
      <c r="P31" s="572"/>
      <c r="Q31" s="572"/>
      <c r="R31" s="572"/>
      <c r="S31" s="572"/>
      <c r="T31" s="572"/>
      <c r="U31" s="573"/>
      <c r="V31" s="571"/>
      <c r="W31" s="572"/>
      <c r="X31" s="572"/>
      <c r="Y31" s="572"/>
      <c r="Z31" s="572"/>
      <c r="AA31" s="573"/>
      <c r="AB31" s="554"/>
      <c r="AC31" s="551"/>
      <c r="AD31" s="551"/>
      <c r="AE31" s="551"/>
      <c r="AF31" s="551"/>
      <c r="AG31" s="550"/>
      <c r="AH31" s="562"/>
      <c r="AI31" s="563"/>
      <c r="AJ31" s="563"/>
      <c r="AK31" s="563"/>
      <c r="AL31" s="563"/>
      <c r="AM31" s="564"/>
      <c r="AN31" s="83"/>
      <c r="AO31" s="534"/>
      <c r="AP31" s="535"/>
      <c r="AQ31" s="535"/>
      <c r="AR31" s="535"/>
      <c r="AS31" s="535"/>
      <c r="AT31" s="536"/>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502"/>
      <c r="C32" s="502"/>
      <c r="D32" s="503"/>
      <c r="E32" s="543"/>
      <c r="F32" s="544"/>
      <c r="G32" s="544"/>
      <c r="H32" s="544"/>
      <c r="I32" s="557"/>
      <c r="J32" s="582" t="str">
        <f>IF(AND('Mapa final'!$H$28="Baja",'Mapa final'!$L$28="Leve"),CONCATENATE("R",'Mapa final'!$A$28),"")</f>
        <v/>
      </c>
      <c r="K32" s="580"/>
      <c r="L32" s="580" t="str">
        <f>IF(AND('Mapa final'!$H$34="Baja",'Mapa final'!$L$34="Leve"),CONCATENATE("R",'Mapa final'!$A$34),"")</f>
        <v/>
      </c>
      <c r="M32" s="580"/>
      <c r="N32" s="580" t="str">
        <f>IF(AND('Mapa final'!$H$40="Baja",'Mapa final'!$L$40="Leve"),CONCATENATE("R",'Mapa final'!$A$40),"")</f>
        <v/>
      </c>
      <c r="O32" s="581"/>
      <c r="P32" s="572" t="str">
        <f>IF(AND('Mapa final'!$H$28="Baja",'Mapa final'!$L$28="Menor"),CONCATENATE("R",'Mapa final'!$A$28),"")</f>
        <v/>
      </c>
      <c r="Q32" s="572"/>
      <c r="R32" s="572" t="str">
        <f>IF(AND('Mapa final'!$H$34="Baja",'Mapa final'!$L$34="Menor"),CONCATENATE("R",'Mapa final'!$A$34),"")</f>
        <v/>
      </c>
      <c r="S32" s="572"/>
      <c r="T32" s="572" t="str">
        <f>IF(AND('Mapa final'!$H$40="Baja",'Mapa final'!$L$40="Menor"),CONCATENATE("R",'Mapa final'!$A$40),"")</f>
        <v/>
      </c>
      <c r="U32" s="573"/>
      <c r="V32" s="571" t="str">
        <f>IF(AND('Mapa final'!$H$28="Baja",'Mapa final'!$L$28="Moderado"),CONCATENATE("R",'Mapa final'!$A$28),"")</f>
        <v/>
      </c>
      <c r="W32" s="572"/>
      <c r="X32" s="572" t="str">
        <f>IF(AND('Mapa final'!$H$34="Baja",'Mapa final'!$L$34="Moderado"),CONCATENATE("R",'Mapa final'!$A$34),"")</f>
        <v>R37</v>
      </c>
      <c r="Y32" s="572"/>
      <c r="Z32" s="572" t="str">
        <f>IF(AND('Mapa final'!$H$40="Baja",'Mapa final'!$L$40="Moderado"),CONCATENATE("R",'Mapa final'!$A$40),"")</f>
        <v/>
      </c>
      <c r="AA32" s="573"/>
      <c r="AB32" s="554" t="str">
        <f>IF(AND('Mapa final'!$H$28="Baja",'Mapa final'!$L$28="Mayor"),CONCATENATE("R",'Mapa final'!$A$28),"")</f>
        <v/>
      </c>
      <c r="AC32" s="551"/>
      <c r="AD32" s="549" t="str">
        <f>IF(AND('Mapa final'!$H$34="Baja",'Mapa final'!$L$34="Mayor"),CONCATENATE("R",'Mapa final'!$A$34),"")</f>
        <v/>
      </c>
      <c r="AE32" s="549"/>
      <c r="AF32" s="549" t="str">
        <f>IF(AND('Mapa final'!$H$40="Baja",'Mapa final'!$L$40="Mayor"),CONCATENATE("R",'Mapa final'!$A$40),"")</f>
        <v/>
      </c>
      <c r="AG32" s="550"/>
      <c r="AH32" s="562" t="str">
        <f>IF(AND('Mapa final'!$H$28="Baja",'Mapa final'!$L$28="Catastrófico"),CONCATENATE("R",'Mapa final'!$A$28),"")</f>
        <v/>
      </c>
      <c r="AI32" s="563"/>
      <c r="AJ32" s="563" t="str">
        <f>IF(AND('Mapa final'!$H$34="Baja",'Mapa final'!$L$34="Catastrófico"),CONCATENATE("R",'Mapa final'!$A$34),"")</f>
        <v/>
      </c>
      <c r="AK32" s="563"/>
      <c r="AL32" s="563" t="str">
        <f>IF(AND('Mapa final'!$H$40="Baja",'Mapa final'!$L$40="Catastrófico"),CONCATENATE("R",'Mapa final'!$A$40),"")</f>
        <v/>
      </c>
      <c r="AM32" s="564"/>
      <c r="AN32" s="83"/>
      <c r="AO32" s="534"/>
      <c r="AP32" s="535"/>
      <c r="AQ32" s="535"/>
      <c r="AR32" s="535"/>
      <c r="AS32" s="535"/>
      <c r="AT32" s="536"/>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502"/>
      <c r="C33" s="502"/>
      <c r="D33" s="503"/>
      <c r="E33" s="543"/>
      <c r="F33" s="544"/>
      <c r="G33" s="544"/>
      <c r="H33" s="544"/>
      <c r="I33" s="557"/>
      <c r="J33" s="582"/>
      <c r="K33" s="580"/>
      <c r="L33" s="580"/>
      <c r="M33" s="580"/>
      <c r="N33" s="580"/>
      <c r="O33" s="581"/>
      <c r="P33" s="572"/>
      <c r="Q33" s="572"/>
      <c r="R33" s="572"/>
      <c r="S33" s="572"/>
      <c r="T33" s="572"/>
      <c r="U33" s="573"/>
      <c r="V33" s="571"/>
      <c r="W33" s="572"/>
      <c r="X33" s="572"/>
      <c r="Y33" s="572"/>
      <c r="Z33" s="572"/>
      <c r="AA33" s="573"/>
      <c r="AB33" s="554"/>
      <c r="AC33" s="551"/>
      <c r="AD33" s="549"/>
      <c r="AE33" s="549"/>
      <c r="AF33" s="549"/>
      <c r="AG33" s="550"/>
      <c r="AH33" s="562"/>
      <c r="AI33" s="563"/>
      <c r="AJ33" s="563"/>
      <c r="AK33" s="563"/>
      <c r="AL33" s="563"/>
      <c r="AM33" s="564"/>
      <c r="AN33" s="83"/>
      <c r="AO33" s="534"/>
      <c r="AP33" s="535"/>
      <c r="AQ33" s="535"/>
      <c r="AR33" s="535"/>
      <c r="AS33" s="535"/>
      <c r="AT33" s="536"/>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502"/>
      <c r="C34" s="502"/>
      <c r="D34" s="503"/>
      <c r="E34" s="543"/>
      <c r="F34" s="544"/>
      <c r="G34" s="544"/>
      <c r="H34" s="544"/>
      <c r="I34" s="557"/>
      <c r="J34" s="582" t="str">
        <f>IF(AND('Mapa final'!$H$46="Baja",'Mapa final'!$L$46="Leve"),CONCATENATE("R",'Mapa final'!$A$46),"")</f>
        <v/>
      </c>
      <c r="K34" s="580"/>
      <c r="L34" s="580" t="str">
        <f>IF(AND('Mapa final'!$H$52="Baja",'Mapa final'!$L$52="Leve"),CONCATENATE("R",'Mapa final'!$A$52),"")</f>
        <v/>
      </c>
      <c r="M34" s="580"/>
      <c r="N34" s="580" t="str">
        <f>IF(AND('Mapa final'!$H$58="Baja",'Mapa final'!$L$58="Leve"),CONCATENATE("R",'Mapa final'!$A$58),"")</f>
        <v/>
      </c>
      <c r="O34" s="581"/>
      <c r="P34" s="572" t="str">
        <f>IF(AND('Mapa final'!$H$46="Baja",'Mapa final'!$L$46="Menor"),CONCATENATE("R",'Mapa final'!$A$46),"")</f>
        <v/>
      </c>
      <c r="Q34" s="572"/>
      <c r="R34" s="572" t="str">
        <f>IF(AND('Mapa final'!$H$52="Baja",'Mapa final'!$L$52="Menor"),CONCATENATE("R",'Mapa final'!$A$52),"")</f>
        <v/>
      </c>
      <c r="S34" s="572"/>
      <c r="T34" s="572" t="str">
        <f>IF(AND('Mapa final'!$H$58="Baja",'Mapa final'!$L$58="Menor"),CONCATENATE("R",'Mapa final'!$A$58),"")</f>
        <v/>
      </c>
      <c r="U34" s="573"/>
      <c r="V34" s="571" t="str">
        <f>IF(AND('Mapa final'!$H$46="Baja",'Mapa final'!$L$46="Moderado"),CONCATENATE("R",'Mapa final'!$A$46),"")</f>
        <v/>
      </c>
      <c r="W34" s="572"/>
      <c r="X34" s="572" t="str">
        <f>IF(AND('Mapa final'!$H$52="Baja",'Mapa final'!$L$52="Moderado"),CONCATENATE("R",'Mapa final'!$A$52),"")</f>
        <v/>
      </c>
      <c r="Y34" s="572"/>
      <c r="Z34" s="572" t="str">
        <f>IF(AND('Mapa final'!$H$58="Baja",'Mapa final'!$L$58="Moderado"),CONCATENATE("R",'Mapa final'!$A$58),"")</f>
        <v/>
      </c>
      <c r="AA34" s="573"/>
      <c r="AB34" s="554" t="str">
        <f>IF(AND('Mapa final'!$H$46="Baja",'Mapa final'!$L$46="Mayor"),CONCATENATE("R",'Mapa final'!$A$46),"")</f>
        <v/>
      </c>
      <c r="AC34" s="551"/>
      <c r="AD34" s="549" t="str">
        <f>IF(AND('Mapa final'!$H$52="Baja",'Mapa final'!$L$52="Mayor"),CONCATENATE("R",'Mapa final'!$A$52),"")</f>
        <v/>
      </c>
      <c r="AE34" s="549"/>
      <c r="AF34" s="549" t="str">
        <f>IF(AND('Mapa final'!$H$58="Baja",'Mapa final'!$L$58="Mayor"),CONCATENATE("R",'Mapa final'!$A$58),"")</f>
        <v/>
      </c>
      <c r="AG34" s="550"/>
      <c r="AH34" s="562" t="str">
        <f>IF(AND('Mapa final'!$H$46="Baja",'Mapa final'!$L$46="Catastrófico"),CONCATENATE("R",'Mapa final'!$A$46),"")</f>
        <v/>
      </c>
      <c r="AI34" s="563"/>
      <c r="AJ34" s="563" t="str">
        <f>IF(AND('Mapa final'!$H$52="Baja",'Mapa final'!$L$52="Catastrófico"),CONCATENATE("R",'Mapa final'!$A$52),"")</f>
        <v/>
      </c>
      <c r="AK34" s="563"/>
      <c r="AL34" s="563" t="str">
        <f>IF(AND('Mapa final'!$H$58="Baja",'Mapa final'!$L$58="Catastrófico"),CONCATENATE("R",'Mapa final'!$A$58),"")</f>
        <v/>
      </c>
      <c r="AM34" s="564"/>
      <c r="AN34" s="83"/>
      <c r="AO34" s="534"/>
      <c r="AP34" s="535"/>
      <c r="AQ34" s="535"/>
      <c r="AR34" s="535"/>
      <c r="AS34" s="535"/>
      <c r="AT34" s="536"/>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502"/>
      <c r="C35" s="502"/>
      <c r="D35" s="503"/>
      <c r="E35" s="543"/>
      <c r="F35" s="544"/>
      <c r="G35" s="544"/>
      <c r="H35" s="544"/>
      <c r="I35" s="557"/>
      <c r="J35" s="582"/>
      <c r="K35" s="580"/>
      <c r="L35" s="580"/>
      <c r="M35" s="580"/>
      <c r="N35" s="580"/>
      <c r="O35" s="581"/>
      <c r="P35" s="572"/>
      <c r="Q35" s="572"/>
      <c r="R35" s="572"/>
      <c r="S35" s="572"/>
      <c r="T35" s="572"/>
      <c r="U35" s="573"/>
      <c r="V35" s="571"/>
      <c r="W35" s="572"/>
      <c r="X35" s="572"/>
      <c r="Y35" s="572"/>
      <c r="Z35" s="572"/>
      <c r="AA35" s="573"/>
      <c r="AB35" s="554"/>
      <c r="AC35" s="551"/>
      <c r="AD35" s="549"/>
      <c r="AE35" s="549"/>
      <c r="AF35" s="549"/>
      <c r="AG35" s="550"/>
      <c r="AH35" s="562"/>
      <c r="AI35" s="563"/>
      <c r="AJ35" s="563"/>
      <c r="AK35" s="563"/>
      <c r="AL35" s="563"/>
      <c r="AM35" s="564"/>
      <c r="AN35" s="83"/>
      <c r="AO35" s="534"/>
      <c r="AP35" s="535"/>
      <c r="AQ35" s="535"/>
      <c r="AR35" s="535"/>
      <c r="AS35" s="535"/>
      <c r="AT35" s="536"/>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502"/>
      <c r="C36" s="502"/>
      <c r="D36" s="503"/>
      <c r="E36" s="543"/>
      <c r="F36" s="544"/>
      <c r="G36" s="544"/>
      <c r="H36" s="544"/>
      <c r="I36" s="557"/>
      <c r="J36" s="582" t="str">
        <f>IF(AND('Mapa final'!$H$64="Baja",'Mapa final'!$L$64="Leve"),CONCATENATE("R",'Mapa final'!$A$64),"")</f>
        <v/>
      </c>
      <c r="K36" s="580"/>
      <c r="L36" s="580" t="str">
        <f>IF(AND('Mapa final'!$H$70="Baja",'Mapa final'!$L$70="Leve"),CONCATENATE("R",'Mapa final'!$A$70),"")</f>
        <v/>
      </c>
      <c r="M36" s="580"/>
      <c r="N36" s="580" t="str">
        <f>IF(AND('Mapa final'!$H$76="Baja",'Mapa final'!$L$76="Leve"),CONCATENATE("R",'Mapa final'!$A$76),"")</f>
        <v/>
      </c>
      <c r="O36" s="581"/>
      <c r="P36" s="572" t="str">
        <f>IF(AND('Mapa final'!$H$64="Baja",'Mapa final'!$L$64="Menor"),CONCATENATE("R",'Mapa final'!$A$64),"")</f>
        <v/>
      </c>
      <c r="Q36" s="572"/>
      <c r="R36" s="572" t="str">
        <f>IF(AND('Mapa final'!$H$70="Baja",'Mapa final'!$L$70="Menor"),CONCATENATE("R",'Mapa final'!$A$70),"")</f>
        <v/>
      </c>
      <c r="S36" s="572"/>
      <c r="T36" s="572" t="str">
        <f>IF(AND('Mapa final'!$H$76="Baja",'Mapa final'!$L$76="Menor"),CONCATENATE("R",'Mapa final'!$A$76),"")</f>
        <v/>
      </c>
      <c r="U36" s="573"/>
      <c r="V36" s="571" t="str">
        <f>IF(AND('Mapa final'!$H$64="Baja",'Mapa final'!$L$64="Moderado"),CONCATENATE("R",'Mapa final'!$A$64),"")</f>
        <v/>
      </c>
      <c r="W36" s="572"/>
      <c r="X36" s="572" t="str">
        <f>IF(AND('Mapa final'!$H$70="Baja",'Mapa final'!$L$70="Moderado"),CONCATENATE("R",'Mapa final'!$A$70),"")</f>
        <v/>
      </c>
      <c r="Y36" s="572"/>
      <c r="Z36" s="572" t="str">
        <f>IF(AND('Mapa final'!$H$76="Baja",'Mapa final'!$L$76="Moderado"),CONCATENATE("R",'Mapa final'!$A$76),"")</f>
        <v/>
      </c>
      <c r="AA36" s="573"/>
      <c r="AB36" s="554" t="str">
        <f>IF(AND('Mapa final'!$H$64="Baja",'Mapa final'!$L$64="Mayor"),CONCATENATE("R",'Mapa final'!$A$64),"")</f>
        <v/>
      </c>
      <c r="AC36" s="551"/>
      <c r="AD36" s="549" t="str">
        <f>IF(AND('Mapa final'!$H$70="Baja",'Mapa final'!$L$70="Mayor"),CONCATENATE("R",'Mapa final'!$A$70),"")</f>
        <v/>
      </c>
      <c r="AE36" s="549"/>
      <c r="AF36" s="549" t="str">
        <f>IF(AND('Mapa final'!$H$76="Baja",'Mapa final'!$L$76="Mayor"),CONCATENATE("R",'Mapa final'!$A$76),"")</f>
        <v/>
      </c>
      <c r="AG36" s="550"/>
      <c r="AH36" s="562" t="str">
        <f>IF(AND('Mapa final'!$H$64="Baja",'Mapa final'!$L$64="Catastrófico"),CONCATENATE("R",'Mapa final'!$A$64),"")</f>
        <v/>
      </c>
      <c r="AI36" s="563"/>
      <c r="AJ36" s="563" t="str">
        <f>IF(AND('Mapa final'!$H$70="Baja",'Mapa final'!$L$70="Catastrófico"),CONCATENATE("R",'Mapa final'!$A$70),"")</f>
        <v/>
      </c>
      <c r="AK36" s="563"/>
      <c r="AL36" s="563" t="str">
        <f>IF(AND('Mapa final'!$H$76="Baja",'Mapa final'!$L$76="Catastrófico"),CONCATENATE("R",'Mapa final'!$A$76),"")</f>
        <v/>
      </c>
      <c r="AM36" s="564"/>
      <c r="AN36" s="83"/>
      <c r="AO36" s="534"/>
      <c r="AP36" s="535"/>
      <c r="AQ36" s="535"/>
      <c r="AR36" s="535"/>
      <c r="AS36" s="535"/>
      <c r="AT36" s="536"/>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502"/>
      <c r="C37" s="502"/>
      <c r="D37" s="503"/>
      <c r="E37" s="546"/>
      <c r="F37" s="547"/>
      <c r="G37" s="547"/>
      <c r="H37" s="547"/>
      <c r="I37" s="547"/>
      <c r="J37" s="583"/>
      <c r="K37" s="584"/>
      <c r="L37" s="584"/>
      <c r="M37" s="584"/>
      <c r="N37" s="584"/>
      <c r="O37" s="585"/>
      <c r="P37" s="575"/>
      <c r="Q37" s="575"/>
      <c r="R37" s="575"/>
      <c r="S37" s="575"/>
      <c r="T37" s="575"/>
      <c r="U37" s="576"/>
      <c r="V37" s="574"/>
      <c r="W37" s="575"/>
      <c r="X37" s="575"/>
      <c r="Y37" s="575"/>
      <c r="Z37" s="575"/>
      <c r="AA37" s="576"/>
      <c r="AB37" s="559"/>
      <c r="AC37" s="560"/>
      <c r="AD37" s="560"/>
      <c r="AE37" s="560"/>
      <c r="AF37" s="560"/>
      <c r="AG37" s="561"/>
      <c r="AH37" s="565"/>
      <c r="AI37" s="566"/>
      <c r="AJ37" s="566"/>
      <c r="AK37" s="566"/>
      <c r="AL37" s="566"/>
      <c r="AM37" s="567"/>
      <c r="AN37" s="83"/>
      <c r="AO37" s="537"/>
      <c r="AP37" s="538"/>
      <c r="AQ37" s="538"/>
      <c r="AR37" s="538"/>
      <c r="AS37" s="538"/>
      <c r="AT37" s="539"/>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502"/>
      <c r="C38" s="502"/>
      <c r="D38" s="503"/>
      <c r="E38" s="540" t="s">
        <v>113</v>
      </c>
      <c r="F38" s="541"/>
      <c r="G38" s="541"/>
      <c r="H38" s="541"/>
      <c r="I38" s="542"/>
      <c r="J38" s="586" t="str">
        <f>IF(AND('Mapa final'!$H$10="Muy Baja",'Mapa final'!$L$10="Leve"),CONCATENATE("R",'Mapa final'!$A$10),"")</f>
        <v/>
      </c>
      <c r="K38" s="587"/>
      <c r="L38" s="587" t="str">
        <f>IF(AND('Mapa final'!$H$16="Muy Baja",'Mapa final'!$L$16="Leve"),CONCATENATE("R",'Mapa final'!$A$16),"")</f>
        <v/>
      </c>
      <c r="M38" s="587"/>
      <c r="N38" s="587" t="str">
        <f>IF(AND('Mapa final'!$H$22="Muy Baja",'Mapa final'!$L$22="Leve"),CONCATENATE("R",'Mapa final'!$A$22),"")</f>
        <v/>
      </c>
      <c r="O38" s="588"/>
      <c r="P38" s="586" t="str">
        <f>IF(AND('Mapa final'!$H$10="Muy Baja",'Mapa final'!$L$10="Menor"),CONCATENATE("R",'Mapa final'!$A$10),"")</f>
        <v/>
      </c>
      <c r="Q38" s="587"/>
      <c r="R38" s="587" t="str">
        <f>IF(AND('Mapa final'!$H$16="Muy Baja",'Mapa final'!$L$16="Menor"),CONCATENATE("R",'Mapa final'!$A$16),"")</f>
        <v/>
      </c>
      <c r="S38" s="587"/>
      <c r="T38" s="587" t="str">
        <f>IF(AND('Mapa final'!$H$22="Muy Baja",'Mapa final'!$L$22="Menor"),CONCATENATE("R",'Mapa final'!$A$22),"")</f>
        <v/>
      </c>
      <c r="U38" s="588"/>
      <c r="V38" s="577" t="str">
        <f>IF(AND('Mapa final'!$H$10="Muy Baja",'Mapa final'!$L$10="Moderado"),CONCATENATE("R",'Mapa final'!$A$10),"")</f>
        <v/>
      </c>
      <c r="W38" s="578"/>
      <c r="X38" s="578" t="str">
        <f>IF(AND('Mapa final'!$H$16="Muy Baja",'Mapa final'!$L$16="Moderado"),CONCATENATE("R",'Mapa final'!$A$16),"")</f>
        <v/>
      </c>
      <c r="Y38" s="578"/>
      <c r="Z38" s="578" t="str">
        <f>IF(AND('Mapa final'!$H$22="Muy Baja",'Mapa final'!$L$22="Moderado"),CONCATENATE("R",'Mapa final'!$A$22),"")</f>
        <v/>
      </c>
      <c r="AA38" s="579"/>
      <c r="AB38" s="552" t="str">
        <f>IF(AND('Mapa final'!$H$10="Muy Baja",'Mapa final'!$L$10="Mayor"),CONCATENATE("R",'Mapa final'!$A$10),"")</f>
        <v/>
      </c>
      <c r="AC38" s="553"/>
      <c r="AD38" s="553" t="str">
        <f>IF(AND('Mapa final'!$H$16="Muy Baja",'Mapa final'!$L$16="Mayor"),CONCATENATE("R",'Mapa final'!$A$16),"")</f>
        <v/>
      </c>
      <c r="AE38" s="553"/>
      <c r="AF38" s="553" t="str">
        <f>IF(AND('Mapa final'!$H$22="Muy Baja",'Mapa final'!$L$22="Mayor"),CONCATENATE("R",'Mapa final'!$A$22),"")</f>
        <v/>
      </c>
      <c r="AG38" s="555"/>
      <c r="AH38" s="568" t="str">
        <f>IF(AND('Mapa final'!$H$10="Muy Baja",'Mapa final'!$L$10="Catastrófico"),CONCATENATE("R",'Mapa final'!$A$10),"")</f>
        <v/>
      </c>
      <c r="AI38" s="569"/>
      <c r="AJ38" s="569" t="str">
        <f>IF(AND('Mapa final'!$H$16="Muy Baja",'Mapa final'!$L$16="Catastrófico"),CONCATENATE("R",'Mapa final'!$A$16),"")</f>
        <v/>
      </c>
      <c r="AK38" s="569"/>
      <c r="AL38" s="569" t="str">
        <f>IF(AND('Mapa final'!$H$22="Muy Baja",'Mapa final'!$L$22="Catastrófico"),CONCATENATE("R",'Mapa final'!$A$22),"")</f>
        <v/>
      </c>
      <c r="AM38" s="570"/>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502"/>
      <c r="C39" s="502"/>
      <c r="D39" s="503"/>
      <c r="E39" s="543"/>
      <c r="F39" s="544"/>
      <c r="G39" s="544"/>
      <c r="H39" s="544"/>
      <c r="I39" s="545"/>
      <c r="J39" s="582"/>
      <c r="K39" s="580"/>
      <c r="L39" s="580"/>
      <c r="M39" s="580"/>
      <c r="N39" s="580"/>
      <c r="O39" s="581"/>
      <c r="P39" s="582"/>
      <c r="Q39" s="580"/>
      <c r="R39" s="580"/>
      <c r="S39" s="580"/>
      <c r="T39" s="580"/>
      <c r="U39" s="581"/>
      <c r="V39" s="571"/>
      <c r="W39" s="572"/>
      <c r="X39" s="572"/>
      <c r="Y39" s="572"/>
      <c r="Z39" s="572"/>
      <c r="AA39" s="573"/>
      <c r="AB39" s="554"/>
      <c r="AC39" s="551"/>
      <c r="AD39" s="551"/>
      <c r="AE39" s="551"/>
      <c r="AF39" s="551"/>
      <c r="AG39" s="550"/>
      <c r="AH39" s="562"/>
      <c r="AI39" s="563"/>
      <c r="AJ39" s="563"/>
      <c r="AK39" s="563"/>
      <c r="AL39" s="563"/>
      <c r="AM39" s="564"/>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502"/>
      <c r="C40" s="502"/>
      <c r="D40" s="503"/>
      <c r="E40" s="543"/>
      <c r="F40" s="544"/>
      <c r="G40" s="544"/>
      <c r="H40" s="544"/>
      <c r="I40" s="545"/>
      <c r="J40" s="582" t="str">
        <f>IF(AND('Mapa final'!$H$28="Muy Baja",'Mapa final'!$L$28="Leve"),CONCATENATE("R",'Mapa final'!$A$28),"")</f>
        <v/>
      </c>
      <c r="K40" s="580"/>
      <c r="L40" s="580" t="str">
        <f>IF(AND('Mapa final'!$H$34="Muy Baja",'Mapa final'!$L$34="Leve"),CONCATENATE("R",'Mapa final'!$A$34),"")</f>
        <v/>
      </c>
      <c r="M40" s="580"/>
      <c r="N40" s="580" t="str">
        <f>IF(AND('Mapa final'!$H$40="Muy Baja",'Mapa final'!$L$40="Leve"),CONCATENATE("R",'Mapa final'!$A$40),"")</f>
        <v/>
      </c>
      <c r="O40" s="581"/>
      <c r="P40" s="582" t="str">
        <f>IF(AND('Mapa final'!$H$28="Muy Baja",'Mapa final'!$L$28="Menor"),CONCATENATE("R",'Mapa final'!$A$28),"")</f>
        <v/>
      </c>
      <c r="Q40" s="580"/>
      <c r="R40" s="580" t="str">
        <f>IF(AND('Mapa final'!$H$34="Muy Baja",'Mapa final'!$L$34="Menor"),CONCATENATE("R",'Mapa final'!$A$34),"")</f>
        <v/>
      </c>
      <c r="S40" s="580"/>
      <c r="T40" s="580" t="str">
        <f>IF(AND('Mapa final'!$H$40="Muy Baja",'Mapa final'!$L$40="Menor"),CONCATENATE("R",'Mapa final'!$A$40),"")</f>
        <v/>
      </c>
      <c r="U40" s="581"/>
      <c r="V40" s="571" t="str">
        <f>IF(AND('Mapa final'!$H$28="Muy Baja",'Mapa final'!$L$28="Moderado"),CONCATENATE("R",'Mapa final'!$A$28),"")</f>
        <v/>
      </c>
      <c r="W40" s="572"/>
      <c r="X40" s="572" t="str">
        <f>IF(AND('Mapa final'!$H$34="Muy Baja",'Mapa final'!$L$34="Moderado"),CONCATENATE("R",'Mapa final'!$A$34),"")</f>
        <v/>
      </c>
      <c r="Y40" s="572"/>
      <c r="Z40" s="572" t="str">
        <f>IF(AND('Mapa final'!$H$40="Muy Baja",'Mapa final'!$L$40="Moderado"),CONCATENATE("R",'Mapa final'!$A$40),"")</f>
        <v/>
      </c>
      <c r="AA40" s="573"/>
      <c r="AB40" s="554" t="str">
        <f>IF(AND('Mapa final'!$H$28="Muy Baja",'Mapa final'!$L$28="Mayor"),CONCATENATE("R",'Mapa final'!$A$28),"")</f>
        <v/>
      </c>
      <c r="AC40" s="551"/>
      <c r="AD40" s="549" t="str">
        <f>IF(AND('Mapa final'!$H$34="Muy Baja",'Mapa final'!$L$34="Mayor"),CONCATENATE("R",'Mapa final'!$A$34),"")</f>
        <v/>
      </c>
      <c r="AE40" s="549"/>
      <c r="AF40" s="549" t="str">
        <f>IF(AND('Mapa final'!$H$40="Muy Baja",'Mapa final'!$L$40="Mayor"),CONCATENATE("R",'Mapa final'!$A$40),"")</f>
        <v/>
      </c>
      <c r="AG40" s="550"/>
      <c r="AH40" s="562" t="str">
        <f>IF(AND('Mapa final'!$H$28="Muy Baja",'Mapa final'!$L$28="Catastrófico"),CONCATENATE("R",'Mapa final'!$A$28),"")</f>
        <v/>
      </c>
      <c r="AI40" s="563"/>
      <c r="AJ40" s="563" t="str">
        <f>IF(AND('Mapa final'!$H$34="Muy Baja",'Mapa final'!$L$34="Catastrófico"),CONCATENATE("R",'Mapa final'!$A$34),"")</f>
        <v/>
      </c>
      <c r="AK40" s="563"/>
      <c r="AL40" s="563" t="str">
        <f>IF(AND('Mapa final'!$H$40="Muy Baja",'Mapa final'!$L$40="Catastrófico"),CONCATENATE("R",'Mapa final'!$A$40),"")</f>
        <v/>
      </c>
      <c r="AM40" s="564"/>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502"/>
      <c r="C41" s="502"/>
      <c r="D41" s="503"/>
      <c r="E41" s="543"/>
      <c r="F41" s="544"/>
      <c r="G41" s="544"/>
      <c r="H41" s="544"/>
      <c r="I41" s="545"/>
      <c r="J41" s="582"/>
      <c r="K41" s="580"/>
      <c r="L41" s="580"/>
      <c r="M41" s="580"/>
      <c r="N41" s="580"/>
      <c r="O41" s="581"/>
      <c r="P41" s="582"/>
      <c r="Q41" s="580"/>
      <c r="R41" s="580"/>
      <c r="S41" s="580"/>
      <c r="T41" s="580"/>
      <c r="U41" s="581"/>
      <c r="V41" s="571"/>
      <c r="W41" s="572"/>
      <c r="X41" s="572"/>
      <c r="Y41" s="572"/>
      <c r="Z41" s="572"/>
      <c r="AA41" s="573"/>
      <c r="AB41" s="554"/>
      <c r="AC41" s="551"/>
      <c r="AD41" s="549"/>
      <c r="AE41" s="549"/>
      <c r="AF41" s="549"/>
      <c r="AG41" s="550"/>
      <c r="AH41" s="562"/>
      <c r="AI41" s="563"/>
      <c r="AJ41" s="563"/>
      <c r="AK41" s="563"/>
      <c r="AL41" s="563"/>
      <c r="AM41" s="564"/>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502"/>
      <c r="C42" s="502"/>
      <c r="D42" s="503"/>
      <c r="E42" s="543"/>
      <c r="F42" s="544"/>
      <c r="G42" s="544"/>
      <c r="H42" s="544"/>
      <c r="I42" s="545"/>
      <c r="J42" s="582" t="str">
        <f>IF(AND('Mapa final'!$H$46="Muy Baja",'Mapa final'!$L$46="Leve"),CONCATENATE("R",'Mapa final'!$A$46),"")</f>
        <v/>
      </c>
      <c r="K42" s="580"/>
      <c r="L42" s="580" t="str">
        <f>IF(AND('Mapa final'!$H$52="Muy Baja",'Mapa final'!$L$52="Leve"),CONCATENATE("R",'Mapa final'!$A$52),"")</f>
        <v/>
      </c>
      <c r="M42" s="580"/>
      <c r="N42" s="580" t="str">
        <f>IF(AND('Mapa final'!$H$58="Muy Baja",'Mapa final'!$L$58="Leve"),CONCATENATE("R",'Mapa final'!$A$58),"")</f>
        <v/>
      </c>
      <c r="O42" s="581"/>
      <c r="P42" s="582" t="str">
        <f>IF(AND('Mapa final'!$H$46="Muy Baja",'Mapa final'!$L$46="Menor"),CONCATENATE("R",'Mapa final'!$A$46),"")</f>
        <v/>
      </c>
      <c r="Q42" s="580"/>
      <c r="R42" s="580" t="str">
        <f>IF(AND('Mapa final'!$H$52="Muy Baja",'Mapa final'!$L$52="Menor"),CONCATENATE("R",'Mapa final'!$A$52),"")</f>
        <v/>
      </c>
      <c r="S42" s="580"/>
      <c r="T42" s="580" t="str">
        <f>IF(AND('Mapa final'!$H$58="Muy Baja",'Mapa final'!$L$58="Menor"),CONCATENATE("R",'Mapa final'!$A$58),"")</f>
        <v/>
      </c>
      <c r="U42" s="581"/>
      <c r="V42" s="571" t="str">
        <f>IF(AND('Mapa final'!$H$46="Muy Baja",'Mapa final'!$L$46="Moderado"),CONCATENATE("R",'Mapa final'!$A$46),"")</f>
        <v/>
      </c>
      <c r="W42" s="572"/>
      <c r="X42" s="572" t="str">
        <f>IF(AND('Mapa final'!$H$52="Muy Baja",'Mapa final'!$L$52="Moderado"),CONCATENATE("R",'Mapa final'!$A$52),"")</f>
        <v/>
      </c>
      <c r="Y42" s="572"/>
      <c r="Z42" s="572" t="str">
        <f>IF(AND('Mapa final'!$H$58="Muy Baja",'Mapa final'!$L$58="Moderado"),CONCATENATE("R",'Mapa final'!$A$58),"")</f>
        <v/>
      </c>
      <c r="AA42" s="573"/>
      <c r="AB42" s="554" t="str">
        <f>IF(AND('Mapa final'!$H$46="Muy Baja",'Mapa final'!$L$46="Mayor"),CONCATENATE("R",'Mapa final'!$A$46),"")</f>
        <v/>
      </c>
      <c r="AC42" s="551"/>
      <c r="AD42" s="549" t="str">
        <f>IF(AND('Mapa final'!$H$52="Muy Baja",'Mapa final'!$L$52="Mayor"),CONCATENATE("R",'Mapa final'!$A$52),"")</f>
        <v/>
      </c>
      <c r="AE42" s="549"/>
      <c r="AF42" s="549" t="str">
        <f>IF(AND('Mapa final'!$H$58="Muy Baja",'Mapa final'!$L$58="Mayor"),CONCATENATE("R",'Mapa final'!$A$58),"")</f>
        <v/>
      </c>
      <c r="AG42" s="550"/>
      <c r="AH42" s="562" t="str">
        <f>IF(AND('Mapa final'!$H$46="Muy Baja",'Mapa final'!$L$46="Catastrófico"),CONCATENATE("R",'Mapa final'!$A$46),"")</f>
        <v/>
      </c>
      <c r="AI42" s="563"/>
      <c r="AJ42" s="563" t="str">
        <f>IF(AND('Mapa final'!$H$52="Muy Baja",'Mapa final'!$L$52="Catastrófico"),CONCATENATE("R",'Mapa final'!$A$52),"")</f>
        <v/>
      </c>
      <c r="AK42" s="563"/>
      <c r="AL42" s="563" t="str">
        <f>IF(AND('Mapa final'!$H$58="Muy Baja",'Mapa final'!$L$58="Catastrófico"),CONCATENATE("R",'Mapa final'!$A$58),"")</f>
        <v/>
      </c>
      <c r="AM42" s="564"/>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502"/>
      <c r="C43" s="502"/>
      <c r="D43" s="503"/>
      <c r="E43" s="543"/>
      <c r="F43" s="544"/>
      <c r="G43" s="544"/>
      <c r="H43" s="544"/>
      <c r="I43" s="545"/>
      <c r="J43" s="582"/>
      <c r="K43" s="580"/>
      <c r="L43" s="580"/>
      <c r="M43" s="580"/>
      <c r="N43" s="580"/>
      <c r="O43" s="581"/>
      <c r="P43" s="582"/>
      <c r="Q43" s="580"/>
      <c r="R43" s="580"/>
      <c r="S43" s="580"/>
      <c r="T43" s="580"/>
      <c r="U43" s="581"/>
      <c r="V43" s="571"/>
      <c r="W43" s="572"/>
      <c r="X43" s="572"/>
      <c r="Y43" s="572"/>
      <c r="Z43" s="572"/>
      <c r="AA43" s="573"/>
      <c r="AB43" s="554"/>
      <c r="AC43" s="551"/>
      <c r="AD43" s="549"/>
      <c r="AE43" s="549"/>
      <c r="AF43" s="549"/>
      <c r="AG43" s="550"/>
      <c r="AH43" s="562"/>
      <c r="AI43" s="563"/>
      <c r="AJ43" s="563"/>
      <c r="AK43" s="563"/>
      <c r="AL43" s="563"/>
      <c r="AM43" s="564"/>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502"/>
      <c r="C44" s="502"/>
      <c r="D44" s="503"/>
      <c r="E44" s="543"/>
      <c r="F44" s="544"/>
      <c r="G44" s="544"/>
      <c r="H44" s="544"/>
      <c r="I44" s="545"/>
      <c r="J44" s="582" t="str">
        <f>IF(AND('Mapa final'!$H$64="Muy Baja",'Mapa final'!$L$64="Leve"),CONCATENATE("R",'Mapa final'!$A$64),"")</f>
        <v/>
      </c>
      <c r="K44" s="580"/>
      <c r="L44" s="580" t="str">
        <f>IF(AND('Mapa final'!$H$70="Muy Baja",'Mapa final'!$L$70="Leve"),CONCATENATE("R",'Mapa final'!$A$70),"")</f>
        <v/>
      </c>
      <c r="M44" s="580"/>
      <c r="N44" s="580" t="str">
        <f>IF(AND('Mapa final'!$H$76="Muy Baja",'Mapa final'!$L$76="Leve"),CONCATENATE("R",'Mapa final'!$A$76),"")</f>
        <v/>
      </c>
      <c r="O44" s="581"/>
      <c r="P44" s="582" t="str">
        <f>IF(AND('Mapa final'!$H$64="Muy Baja",'Mapa final'!$L$64="Menor"),CONCATENATE("R",'Mapa final'!$A$64),"")</f>
        <v/>
      </c>
      <c r="Q44" s="580"/>
      <c r="R44" s="580" t="str">
        <f>IF(AND('Mapa final'!$H$70="Muy Baja",'Mapa final'!$L$70="Menor"),CONCATENATE("R",'Mapa final'!$A$70),"")</f>
        <v/>
      </c>
      <c r="S44" s="580"/>
      <c r="T44" s="580" t="str">
        <f>IF(AND('Mapa final'!$H$76="Muy Baja",'Mapa final'!$L$76="Menor"),CONCATENATE("R",'Mapa final'!$A$76),"")</f>
        <v/>
      </c>
      <c r="U44" s="581"/>
      <c r="V44" s="571" t="str">
        <f>IF(AND('Mapa final'!$H$64="Muy Baja",'Mapa final'!$L$64="Moderado"),CONCATENATE("R",'Mapa final'!$A$64),"")</f>
        <v/>
      </c>
      <c r="W44" s="572"/>
      <c r="X44" s="572" t="str">
        <f>IF(AND('Mapa final'!$H$70="Muy Baja",'Mapa final'!$L$70="Moderado"),CONCATENATE("R",'Mapa final'!$A$70),"")</f>
        <v/>
      </c>
      <c r="Y44" s="572"/>
      <c r="Z44" s="572" t="str">
        <f>IF(AND('Mapa final'!$H$76="Muy Baja",'Mapa final'!$L$76="Moderado"),CONCATENATE("R",'Mapa final'!$A$76),"")</f>
        <v/>
      </c>
      <c r="AA44" s="573"/>
      <c r="AB44" s="554" t="str">
        <f>IF(AND('Mapa final'!$H$64="Muy Baja",'Mapa final'!$L$64="Mayor"),CONCATENATE("R",'Mapa final'!$A$64),"")</f>
        <v/>
      </c>
      <c r="AC44" s="551"/>
      <c r="AD44" s="549" t="str">
        <f>IF(AND('Mapa final'!$H$70="Muy Baja",'Mapa final'!$L$70="Mayor"),CONCATENATE("R",'Mapa final'!$A$70),"")</f>
        <v/>
      </c>
      <c r="AE44" s="549"/>
      <c r="AF44" s="549" t="str">
        <f>IF(AND('Mapa final'!$H$76="Muy Baja",'Mapa final'!$L$76="Mayor"),CONCATENATE("R",'Mapa final'!$A$76),"")</f>
        <v/>
      </c>
      <c r="AG44" s="550"/>
      <c r="AH44" s="562" t="str">
        <f>IF(AND('Mapa final'!$H$64="Muy Baja",'Mapa final'!$L$64="Catastrófico"),CONCATENATE("R",'Mapa final'!$A$64),"")</f>
        <v/>
      </c>
      <c r="AI44" s="563"/>
      <c r="AJ44" s="563" t="str">
        <f>IF(AND('Mapa final'!$H$70="Muy Baja",'Mapa final'!$L$70="Catastrófico"),CONCATENATE("R",'Mapa final'!$A$70),"")</f>
        <v/>
      </c>
      <c r="AK44" s="563"/>
      <c r="AL44" s="563" t="str">
        <f>IF(AND('Mapa final'!$H$76="Muy Baja",'Mapa final'!$L$76="Catastrófico"),CONCATENATE("R",'Mapa final'!$A$76),"")</f>
        <v/>
      </c>
      <c r="AM44" s="564"/>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502"/>
      <c r="C45" s="502"/>
      <c r="D45" s="503"/>
      <c r="E45" s="546"/>
      <c r="F45" s="547"/>
      <c r="G45" s="547"/>
      <c r="H45" s="547"/>
      <c r="I45" s="548"/>
      <c r="J45" s="583"/>
      <c r="K45" s="584"/>
      <c r="L45" s="584"/>
      <c r="M45" s="584"/>
      <c r="N45" s="584"/>
      <c r="O45" s="585"/>
      <c r="P45" s="583"/>
      <c r="Q45" s="584"/>
      <c r="R45" s="584"/>
      <c r="S45" s="584"/>
      <c r="T45" s="584"/>
      <c r="U45" s="585"/>
      <c r="V45" s="574"/>
      <c r="W45" s="575"/>
      <c r="X45" s="575"/>
      <c r="Y45" s="575"/>
      <c r="Z45" s="575"/>
      <c r="AA45" s="576"/>
      <c r="AB45" s="559"/>
      <c r="AC45" s="560"/>
      <c r="AD45" s="560"/>
      <c r="AE45" s="560"/>
      <c r="AF45" s="560"/>
      <c r="AG45" s="561"/>
      <c r="AH45" s="565"/>
      <c r="AI45" s="566"/>
      <c r="AJ45" s="566"/>
      <c r="AK45" s="566"/>
      <c r="AL45" s="566"/>
      <c r="AM45" s="567"/>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540" t="s">
        <v>112</v>
      </c>
      <c r="K46" s="541"/>
      <c r="L46" s="541"/>
      <c r="M46" s="541"/>
      <c r="N46" s="541"/>
      <c r="O46" s="542"/>
      <c r="P46" s="540" t="s">
        <v>111</v>
      </c>
      <c r="Q46" s="541"/>
      <c r="R46" s="541"/>
      <c r="S46" s="541"/>
      <c r="T46" s="541"/>
      <c r="U46" s="542"/>
      <c r="V46" s="540" t="s">
        <v>110</v>
      </c>
      <c r="W46" s="541"/>
      <c r="X46" s="541"/>
      <c r="Y46" s="541"/>
      <c r="Z46" s="541"/>
      <c r="AA46" s="542"/>
      <c r="AB46" s="540" t="s">
        <v>109</v>
      </c>
      <c r="AC46" s="558"/>
      <c r="AD46" s="541"/>
      <c r="AE46" s="541"/>
      <c r="AF46" s="541"/>
      <c r="AG46" s="542"/>
      <c r="AH46" s="540" t="s">
        <v>108</v>
      </c>
      <c r="AI46" s="541"/>
      <c r="AJ46" s="541"/>
      <c r="AK46" s="541"/>
      <c r="AL46" s="541"/>
      <c r="AM46" s="542"/>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543"/>
      <c r="K47" s="544"/>
      <c r="L47" s="544"/>
      <c r="M47" s="544"/>
      <c r="N47" s="544"/>
      <c r="O47" s="545"/>
      <c r="P47" s="543"/>
      <c r="Q47" s="544"/>
      <c r="R47" s="544"/>
      <c r="S47" s="544"/>
      <c r="T47" s="544"/>
      <c r="U47" s="545"/>
      <c r="V47" s="543"/>
      <c r="W47" s="544"/>
      <c r="X47" s="544"/>
      <c r="Y47" s="544"/>
      <c r="Z47" s="544"/>
      <c r="AA47" s="545"/>
      <c r="AB47" s="543"/>
      <c r="AC47" s="544"/>
      <c r="AD47" s="544"/>
      <c r="AE47" s="544"/>
      <c r="AF47" s="544"/>
      <c r="AG47" s="545"/>
      <c r="AH47" s="543"/>
      <c r="AI47" s="544"/>
      <c r="AJ47" s="544"/>
      <c r="AK47" s="544"/>
      <c r="AL47" s="544"/>
      <c r="AM47" s="545"/>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543"/>
      <c r="K48" s="544"/>
      <c r="L48" s="544"/>
      <c r="M48" s="544"/>
      <c r="N48" s="544"/>
      <c r="O48" s="545"/>
      <c r="P48" s="543"/>
      <c r="Q48" s="544"/>
      <c r="R48" s="544"/>
      <c r="S48" s="544"/>
      <c r="T48" s="544"/>
      <c r="U48" s="545"/>
      <c r="V48" s="543"/>
      <c r="W48" s="544"/>
      <c r="X48" s="544"/>
      <c r="Y48" s="544"/>
      <c r="Z48" s="544"/>
      <c r="AA48" s="545"/>
      <c r="AB48" s="543"/>
      <c r="AC48" s="544"/>
      <c r="AD48" s="544"/>
      <c r="AE48" s="544"/>
      <c r="AF48" s="544"/>
      <c r="AG48" s="545"/>
      <c r="AH48" s="543"/>
      <c r="AI48" s="544"/>
      <c r="AJ48" s="544"/>
      <c r="AK48" s="544"/>
      <c r="AL48" s="544"/>
      <c r="AM48" s="545"/>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543"/>
      <c r="K49" s="544"/>
      <c r="L49" s="544"/>
      <c r="M49" s="544"/>
      <c r="N49" s="544"/>
      <c r="O49" s="545"/>
      <c r="P49" s="543"/>
      <c r="Q49" s="544"/>
      <c r="R49" s="544"/>
      <c r="S49" s="544"/>
      <c r="T49" s="544"/>
      <c r="U49" s="545"/>
      <c r="V49" s="543"/>
      <c r="W49" s="544"/>
      <c r="X49" s="544"/>
      <c r="Y49" s="544"/>
      <c r="Z49" s="544"/>
      <c r="AA49" s="545"/>
      <c r="AB49" s="543"/>
      <c r="AC49" s="544"/>
      <c r="AD49" s="544"/>
      <c r="AE49" s="544"/>
      <c r="AF49" s="544"/>
      <c r="AG49" s="545"/>
      <c r="AH49" s="543"/>
      <c r="AI49" s="544"/>
      <c r="AJ49" s="544"/>
      <c r="AK49" s="544"/>
      <c r="AL49" s="544"/>
      <c r="AM49" s="545"/>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543"/>
      <c r="K50" s="544"/>
      <c r="L50" s="544"/>
      <c r="M50" s="544"/>
      <c r="N50" s="544"/>
      <c r="O50" s="545"/>
      <c r="P50" s="543"/>
      <c r="Q50" s="544"/>
      <c r="R50" s="544"/>
      <c r="S50" s="544"/>
      <c r="T50" s="544"/>
      <c r="U50" s="545"/>
      <c r="V50" s="543"/>
      <c r="W50" s="544"/>
      <c r="X50" s="544"/>
      <c r="Y50" s="544"/>
      <c r="Z50" s="544"/>
      <c r="AA50" s="545"/>
      <c r="AB50" s="543"/>
      <c r="AC50" s="544"/>
      <c r="AD50" s="544"/>
      <c r="AE50" s="544"/>
      <c r="AF50" s="544"/>
      <c r="AG50" s="545"/>
      <c r="AH50" s="543"/>
      <c r="AI50" s="544"/>
      <c r="AJ50" s="544"/>
      <c r="AK50" s="544"/>
      <c r="AL50" s="544"/>
      <c r="AM50" s="545"/>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546"/>
      <c r="K51" s="547"/>
      <c r="L51" s="547"/>
      <c r="M51" s="547"/>
      <c r="N51" s="547"/>
      <c r="O51" s="548"/>
      <c r="P51" s="546"/>
      <c r="Q51" s="547"/>
      <c r="R51" s="547"/>
      <c r="S51" s="547"/>
      <c r="T51" s="547"/>
      <c r="U51" s="548"/>
      <c r="V51" s="546"/>
      <c r="W51" s="547"/>
      <c r="X51" s="547"/>
      <c r="Y51" s="547"/>
      <c r="Z51" s="547"/>
      <c r="AA51" s="548"/>
      <c r="AB51" s="546"/>
      <c r="AC51" s="547"/>
      <c r="AD51" s="547"/>
      <c r="AE51" s="547"/>
      <c r="AF51" s="547"/>
      <c r="AG51" s="548"/>
      <c r="AH51" s="546"/>
      <c r="AI51" s="547"/>
      <c r="AJ51" s="547"/>
      <c r="AK51" s="547"/>
      <c r="AL51" s="547"/>
      <c r="AM51" s="548"/>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7"/>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16" zoomScale="50" zoomScaleNormal="50" workbookViewId="0">
      <selection activeCell="AV54" sqref="AV54"/>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616" t="s">
        <v>160</v>
      </c>
      <c r="C2" s="617"/>
      <c r="D2" s="617"/>
      <c r="E2" s="617"/>
      <c r="F2" s="617"/>
      <c r="G2" s="617"/>
      <c r="H2" s="617"/>
      <c r="I2" s="617"/>
      <c r="J2" s="556" t="s">
        <v>2</v>
      </c>
      <c r="K2" s="556"/>
      <c r="L2" s="556"/>
      <c r="M2" s="556"/>
      <c r="N2" s="556"/>
      <c r="O2" s="556"/>
      <c r="P2" s="556"/>
      <c r="Q2" s="556"/>
      <c r="R2" s="556"/>
      <c r="S2" s="556"/>
      <c r="T2" s="556"/>
      <c r="U2" s="556"/>
      <c r="V2" s="556"/>
      <c r="W2" s="556"/>
      <c r="X2" s="556"/>
      <c r="Y2" s="556"/>
      <c r="Z2" s="556"/>
      <c r="AA2" s="556"/>
      <c r="AB2" s="556"/>
      <c r="AC2" s="556"/>
      <c r="AD2" s="556"/>
      <c r="AE2" s="556"/>
      <c r="AF2" s="556"/>
      <c r="AG2" s="556"/>
      <c r="AH2" s="556"/>
      <c r="AI2" s="556"/>
      <c r="AJ2" s="556"/>
      <c r="AK2" s="556"/>
      <c r="AL2" s="556"/>
      <c r="AM2" s="556"/>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617"/>
      <c r="C3" s="617"/>
      <c r="D3" s="617"/>
      <c r="E3" s="617"/>
      <c r="F3" s="617"/>
      <c r="G3" s="617"/>
      <c r="H3" s="617"/>
      <c r="I3" s="617"/>
      <c r="J3" s="556"/>
      <c r="K3" s="556"/>
      <c r="L3" s="556"/>
      <c r="M3" s="556"/>
      <c r="N3" s="556"/>
      <c r="O3" s="556"/>
      <c r="P3" s="556"/>
      <c r="Q3" s="556"/>
      <c r="R3" s="556"/>
      <c r="S3" s="556"/>
      <c r="T3" s="556"/>
      <c r="U3" s="556"/>
      <c r="V3" s="556"/>
      <c r="W3" s="556"/>
      <c r="X3" s="556"/>
      <c r="Y3" s="556"/>
      <c r="Z3" s="556"/>
      <c r="AA3" s="556"/>
      <c r="AB3" s="556"/>
      <c r="AC3" s="556"/>
      <c r="AD3" s="556"/>
      <c r="AE3" s="556"/>
      <c r="AF3" s="556"/>
      <c r="AG3" s="556"/>
      <c r="AH3" s="556"/>
      <c r="AI3" s="556"/>
      <c r="AJ3" s="556"/>
      <c r="AK3" s="556"/>
      <c r="AL3" s="556"/>
      <c r="AM3" s="556"/>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617"/>
      <c r="C4" s="617"/>
      <c r="D4" s="617"/>
      <c r="E4" s="617"/>
      <c r="F4" s="617"/>
      <c r="G4" s="617"/>
      <c r="H4" s="617"/>
      <c r="I4" s="617"/>
      <c r="J4" s="556"/>
      <c r="K4" s="556"/>
      <c r="L4" s="556"/>
      <c r="M4" s="556"/>
      <c r="N4" s="556"/>
      <c r="O4" s="556"/>
      <c r="P4" s="556"/>
      <c r="Q4" s="556"/>
      <c r="R4" s="556"/>
      <c r="S4" s="556"/>
      <c r="T4" s="556"/>
      <c r="U4" s="556"/>
      <c r="V4" s="556"/>
      <c r="W4" s="556"/>
      <c r="X4" s="556"/>
      <c r="Y4" s="556"/>
      <c r="Z4" s="556"/>
      <c r="AA4" s="556"/>
      <c r="AB4" s="556"/>
      <c r="AC4" s="556"/>
      <c r="AD4" s="556"/>
      <c r="AE4" s="556"/>
      <c r="AF4" s="556"/>
      <c r="AG4" s="556"/>
      <c r="AH4" s="556"/>
      <c r="AI4" s="556"/>
      <c r="AJ4" s="556"/>
      <c r="AK4" s="556"/>
      <c r="AL4" s="556"/>
      <c r="AM4" s="556"/>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502" t="s">
        <v>4</v>
      </c>
      <c r="C6" s="502"/>
      <c r="D6" s="503"/>
      <c r="E6" s="599" t="s">
        <v>116</v>
      </c>
      <c r="F6" s="600"/>
      <c r="G6" s="600"/>
      <c r="H6" s="600"/>
      <c r="I6" s="618"/>
      <c r="J6" s="45" t="str">
        <f>IF(AND('Mapa final'!$Y$10="Muy Alta",'Mapa final'!$AA$10="Leve"),CONCATENATE("R1C",'Mapa final'!$O$10),"")</f>
        <v/>
      </c>
      <c r="K6" s="46" t="str">
        <f>IF(AND('Mapa final'!$Y$11="Muy Alta",'Mapa final'!$AA$11="Leve"),CONCATENATE("R1C",'Mapa final'!$O$11),"")</f>
        <v/>
      </c>
      <c r="L6" s="46" t="str">
        <f>IF(AND('Mapa final'!$Y$12="Muy Alta",'Mapa final'!$AA$12="Leve"),CONCATENATE("R1C",'Mapa final'!$O$12),"")</f>
        <v/>
      </c>
      <c r="M6" s="46" t="str">
        <f>IF(AND('Mapa final'!$Y$13="Muy Alta",'Mapa final'!$AA$13="Leve"),CONCATENATE("R1C",'Mapa final'!$O$13),"")</f>
        <v/>
      </c>
      <c r="N6" s="46" t="str">
        <f>IF(AND('Mapa final'!$Y$14="Muy Alta",'Mapa final'!$AA$14="Leve"),CONCATENATE("R1C",'Mapa final'!$O$14),"")</f>
        <v/>
      </c>
      <c r="O6" s="47" t="str">
        <f>IF(AND('Mapa final'!$Y$15="Muy Alta",'Mapa final'!$AA$15="Leve"),CONCATENATE("R1C",'Mapa final'!$O$15),"")</f>
        <v/>
      </c>
      <c r="P6" s="45" t="str">
        <f>IF(AND('Mapa final'!$Y$10="Muy Alta",'Mapa final'!$AA$10="Menor"),CONCATENATE("R1C",'Mapa final'!$O$10),"")</f>
        <v/>
      </c>
      <c r="Q6" s="46" t="str">
        <f>IF(AND('Mapa final'!$Y$11="Muy Alta",'Mapa final'!$AA$11="Menor"),CONCATENATE("R1C",'Mapa final'!$O$11),"")</f>
        <v/>
      </c>
      <c r="R6" s="46" t="str">
        <f>IF(AND('Mapa final'!$Y$12="Muy Alta",'Mapa final'!$AA$12="Menor"),CONCATENATE("R1C",'Mapa final'!$O$12),"")</f>
        <v/>
      </c>
      <c r="S6" s="46" t="str">
        <f>IF(AND('Mapa final'!$Y$13="Muy Alta",'Mapa final'!$AA$13="Menor"),CONCATENATE("R1C",'Mapa final'!$O$13),"")</f>
        <v/>
      </c>
      <c r="T6" s="46" t="str">
        <f>IF(AND('Mapa final'!$Y$14="Muy Alta",'Mapa final'!$AA$14="Menor"),CONCATENATE("R1C",'Mapa final'!$O$14),"")</f>
        <v/>
      </c>
      <c r="U6" s="47" t="str">
        <f>IF(AND('Mapa final'!$Y$15="Muy Alta",'Mapa final'!$AA$15="Menor"),CONCATENATE("R1C",'Mapa final'!$O$15),"")</f>
        <v/>
      </c>
      <c r="V6" s="45" t="str">
        <f>IF(AND('Mapa final'!$Y$10="Muy Alta",'Mapa final'!$AA$10="Moderado"),CONCATENATE("R1C",'Mapa final'!$O$10),"")</f>
        <v/>
      </c>
      <c r="W6" s="46" t="str">
        <f>IF(AND('Mapa final'!$Y$11="Muy Alta",'Mapa final'!$AA$11="Moderado"),CONCATENATE("R1C",'Mapa final'!$O$11),"")</f>
        <v/>
      </c>
      <c r="X6" s="46" t="str">
        <f>IF(AND('Mapa final'!$Y$12="Muy Alta",'Mapa final'!$AA$12="Moderado"),CONCATENATE("R1C",'Mapa final'!$O$12),"")</f>
        <v/>
      </c>
      <c r="Y6" s="46" t="str">
        <f>IF(AND('Mapa final'!$Y$13="Muy Alta",'Mapa final'!$AA$13="Moderado"),CONCATENATE("R1C",'Mapa final'!$O$13),"")</f>
        <v/>
      </c>
      <c r="Z6" s="46" t="str">
        <f>IF(AND('Mapa final'!$Y$14="Muy Alta",'Mapa final'!$AA$14="Moderado"),CONCATENATE("R1C",'Mapa final'!$O$14),"")</f>
        <v/>
      </c>
      <c r="AA6" s="47" t="str">
        <f>IF(AND('Mapa final'!$Y$15="Muy Alta",'Mapa final'!$AA$15="Moderado"),CONCATENATE("R1C",'Mapa final'!$O$15),"")</f>
        <v/>
      </c>
      <c r="AB6" s="45" t="str">
        <f>IF(AND('Mapa final'!$Y$10="Muy Alta",'Mapa final'!$AA$10="Mayor"),CONCATENATE("R1C",'Mapa final'!$O$10),"")</f>
        <v/>
      </c>
      <c r="AC6" s="46" t="str">
        <f>IF(AND('Mapa final'!$Y$11="Muy Alta",'Mapa final'!$AA$11="Mayor"),CONCATENATE("R1C",'Mapa final'!$O$11),"")</f>
        <v/>
      </c>
      <c r="AD6" s="46" t="str">
        <f>IF(AND('Mapa final'!$Y$12="Muy Alta",'Mapa final'!$AA$12="Mayor"),CONCATENATE("R1C",'Mapa final'!$O$12),"")</f>
        <v/>
      </c>
      <c r="AE6" s="46" t="str">
        <f>IF(AND('Mapa final'!$Y$13="Muy Alta",'Mapa final'!$AA$13="Mayor"),CONCATENATE("R1C",'Mapa final'!$O$13),"")</f>
        <v/>
      </c>
      <c r="AF6" s="46" t="str">
        <f>IF(AND('Mapa final'!$Y$14="Muy Alta",'Mapa final'!$AA$14="Mayor"),CONCATENATE("R1C",'Mapa final'!$O$14),"")</f>
        <v/>
      </c>
      <c r="AG6" s="47" t="str">
        <f>IF(AND('Mapa final'!$Y$15="Muy Alta",'Mapa final'!$AA$15="Mayor"),CONCATENATE("R1C",'Mapa final'!$O$15),"")</f>
        <v/>
      </c>
      <c r="AH6" s="48" t="str">
        <f>IF(AND('Mapa final'!$Y$10="Muy Alta",'Mapa final'!$AA$10="Catastrófico"),CONCATENATE("R1C",'Mapa final'!$O$10),"")</f>
        <v/>
      </c>
      <c r="AI6" s="49" t="str">
        <f>IF(AND('Mapa final'!$Y$11="Muy Alta",'Mapa final'!$AA$11="Catastrófico"),CONCATENATE("R1C",'Mapa final'!$O$11),"")</f>
        <v/>
      </c>
      <c r="AJ6" s="49" t="str">
        <f>IF(AND('Mapa final'!$Y$12="Muy Alta",'Mapa final'!$AA$12="Catastrófico"),CONCATENATE("R1C",'Mapa final'!$O$12),"")</f>
        <v/>
      </c>
      <c r="AK6" s="49" t="str">
        <f>IF(AND('Mapa final'!$Y$13="Muy Alta",'Mapa final'!$AA$13="Catastrófico"),CONCATENATE("R1C",'Mapa final'!$O$13),"")</f>
        <v/>
      </c>
      <c r="AL6" s="49" t="str">
        <f>IF(AND('Mapa final'!$Y$14="Muy Alta",'Mapa final'!$AA$14="Catastrófico"),CONCATENATE("R1C",'Mapa final'!$O$14),"")</f>
        <v/>
      </c>
      <c r="AM6" s="50" t="str">
        <f>IF(AND('Mapa final'!$Y$15="Muy Alta",'Mapa final'!$AA$15="Catastrófico"),CONCATENATE("R1C",'Mapa final'!$O$15),"")</f>
        <v/>
      </c>
      <c r="AN6" s="83"/>
      <c r="AO6" s="607" t="s">
        <v>79</v>
      </c>
      <c r="AP6" s="608"/>
      <c r="AQ6" s="608"/>
      <c r="AR6" s="608"/>
      <c r="AS6" s="608"/>
      <c r="AT6" s="609"/>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502"/>
      <c r="C7" s="502"/>
      <c r="D7" s="503"/>
      <c r="E7" s="603"/>
      <c r="F7" s="604"/>
      <c r="G7" s="604"/>
      <c r="H7" s="604"/>
      <c r="I7" s="619"/>
      <c r="J7" s="51" t="str">
        <f>IF(AND('Mapa final'!$Y$16="Muy Alta",'Mapa final'!$AA$16="Leve"),CONCATENATE("R2C",'Mapa final'!$O$16),"")</f>
        <v/>
      </c>
      <c r="K7" s="52" t="str">
        <f>IF(AND('Mapa final'!$Y$17="Muy Alta",'Mapa final'!$AA$17="Leve"),CONCATENATE("R2C",'Mapa final'!$O$17),"")</f>
        <v/>
      </c>
      <c r="L7" s="52" t="str">
        <f>IF(AND('Mapa final'!$Y$18="Muy Alta",'Mapa final'!$AA$18="Leve"),CONCATENATE("R2C",'Mapa final'!$O$18),"")</f>
        <v/>
      </c>
      <c r="M7" s="52" t="str">
        <f>IF(AND('Mapa final'!$Y$19="Muy Alta",'Mapa final'!$AA$19="Leve"),CONCATENATE("R2C",'Mapa final'!$O$19),"")</f>
        <v/>
      </c>
      <c r="N7" s="52" t="str">
        <f>IF(AND('Mapa final'!$Y$20="Muy Alta",'Mapa final'!$AA$20="Leve"),CONCATENATE("R2C",'Mapa final'!$O$20),"")</f>
        <v/>
      </c>
      <c r="O7" s="53" t="str">
        <f>IF(AND('Mapa final'!$Y$21="Muy Alta",'Mapa final'!$AA$21="Leve"),CONCATENATE("R2C",'Mapa final'!$O$21),"")</f>
        <v/>
      </c>
      <c r="P7" s="51" t="str">
        <f>IF(AND('Mapa final'!$Y$16="Muy Alta",'Mapa final'!$AA$16="Menor"),CONCATENATE("R2C",'Mapa final'!$O$16),"")</f>
        <v/>
      </c>
      <c r="Q7" s="52" t="str">
        <f>IF(AND('Mapa final'!$Y$17="Muy Alta",'Mapa final'!$AA$17="Menor"),CONCATENATE("R2C",'Mapa final'!$O$17),"")</f>
        <v/>
      </c>
      <c r="R7" s="52" t="str">
        <f>IF(AND('Mapa final'!$Y$18="Muy Alta",'Mapa final'!$AA$18="Menor"),CONCATENATE("R2C",'Mapa final'!$O$18),"")</f>
        <v/>
      </c>
      <c r="S7" s="52" t="str">
        <f>IF(AND('Mapa final'!$Y$19="Muy Alta",'Mapa final'!$AA$19="Menor"),CONCATENATE("R2C",'Mapa final'!$O$19),"")</f>
        <v/>
      </c>
      <c r="T7" s="52" t="str">
        <f>IF(AND('Mapa final'!$Y$20="Muy Alta",'Mapa final'!$AA$20="Menor"),CONCATENATE("R2C",'Mapa final'!$O$20),"")</f>
        <v/>
      </c>
      <c r="U7" s="53" t="str">
        <f>IF(AND('Mapa final'!$Y$21="Muy Alta",'Mapa final'!$AA$21="Menor"),CONCATENATE("R2C",'Mapa final'!$O$21),"")</f>
        <v/>
      </c>
      <c r="V7" s="51" t="str">
        <f>IF(AND('Mapa final'!$Y$16="Muy Alta",'Mapa final'!$AA$16="Moderado"),CONCATENATE("R2C",'Mapa final'!$O$16),"")</f>
        <v/>
      </c>
      <c r="W7" s="52" t="str">
        <f>IF(AND('Mapa final'!$Y$17="Muy Alta",'Mapa final'!$AA$17="Moderado"),CONCATENATE("R2C",'Mapa final'!$O$17),"")</f>
        <v/>
      </c>
      <c r="X7" s="52" t="str">
        <f>IF(AND('Mapa final'!$Y$18="Muy Alta",'Mapa final'!$AA$18="Moderado"),CONCATENATE("R2C",'Mapa final'!$O$18),"")</f>
        <v/>
      </c>
      <c r="Y7" s="52" t="str">
        <f>IF(AND('Mapa final'!$Y$19="Muy Alta",'Mapa final'!$AA$19="Moderado"),CONCATENATE("R2C",'Mapa final'!$O$19),"")</f>
        <v/>
      </c>
      <c r="Z7" s="52" t="str">
        <f>IF(AND('Mapa final'!$Y$20="Muy Alta",'Mapa final'!$AA$20="Moderado"),CONCATENATE("R2C",'Mapa final'!$O$20),"")</f>
        <v/>
      </c>
      <c r="AA7" s="53" t="str">
        <f>IF(AND('Mapa final'!$Y$21="Muy Alta",'Mapa final'!$AA$21="Moderado"),CONCATENATE("R2C",'Mapa final'!$O$21),"")</f>
        <v/>
      </c>
      <c r="AB7" s="51" t="str">
        <f>IF(AND('Mapa final'!$Y$16="Muy Alta",'Mapa final'!$AA$16="Mayor"),CONCATENATE("R2C",'Mapa final'!$O$16),"")</f>
        <v/>
      </c>
      <c r="AC7" s="52" t="str">
        <f>IF(AND('Mapa final'!$Y$17="Muy Alta",'Mapa final'!$AA$17="Mayor"),CONCATENATE("R2C",'Mapa final'!$O$17),"")</f>
        <v/>
      </c>
      <c r="AD7" s="52" t="str">
        <f>IF(AND('Mapa final'!$Y$18="Muy Alta",'Mapa final'!$AA$18="Mayor"),CONCATENATE("R2C",'Mapa final'!$O$18),"")</f>
        <v/>
      </c>
      <c r="AE7" s="52" t="str">
        <f>IF(AND('Mapa final'!$Y$19="Muy Alta",'Mapa final'!$AA$19="Mayor"),CONCATENATE("R2C",'Mapa final'!$O$19),"")</f>
        <v/>
      </c>
      <c r="AF7" s="52" t="str">
        <f>IF(AND('Mapa final'!$Y$20="Muy Alta",'Mapa final'!$AA$20="Mayor"),CONCATENATE("R2C",'Mapa final'!$O$20),"")</f>
        <v/>
      </c>
      <c r="AG7" s="53" t="str">
        <f>IF(AND('Mapa final'!$Y$21="Muy Alta",'Mapa final'!$AA$21="Mayor"),CONCATENATE("R2C",'Mapa final'!$O$21),"")</f>
        <v/>
      </c>
      <c r="AH7" s="54" t="str">
        <f>IF(AND('Mapa final'!$Y$16="Muy Alta",'Mapa final'!$AA$16="Catastrófico"),CONCATENATE("R2C",'Mapa final'!$O$16),"")</f>
        <v/>
      </c>
      <c r="AI7" s="55" t="str">
        <f>IF(AND('Mapa final'!$Y$17="Muy Alta",'Mapa final'!$AA$17="Catastrófico"),CONCATENATE("R2C",'Mapa final'!$O$17),"")</f>
        <v/>
      </c>
      <c r="AJ7" s="55" t="str">
        <f>IF(AND('Mapa final'!$Y$18="Muy Alta",'Mapa final'!$AA$18="Catastrófico"),CONCATENATE("R2C",'Mapa final'!$O$18),"")</f>
        <v/>
      </c>
      <c r="AK7" s="55" t="str">
        <f>IF(AND('Mapa final'!$Y$19="Muy Alta",'Mapa final'!$AA$19="Catastrófico"),CONCATENATE("R2C",'Mapa final'!$O$19),"")</f>
        <v/>
      </c>
      <c r="AL7" s="55" t="str">
        <f>IF(AND('Mapa final'!$Y$20="Muy Alta",'Mapa final'!$AA$20="Catastrófico"),CONCATENATE("R2C",'Mapa final'!$O$20),"")</f>
        <v/>
      </c>
      <c r="AM7" s="56" t="str">
        <f>IF(AND('Mapa final'!$Y$21="Muy Alta",'Mapa final'!$AA$21="Catastrófico"),CONCATENATE("R2C",'Mapa final'!$O$21),"")</f>
        <v/>
      </c>
      <c r="AN7" s="83"/>
      <c r="AO7" s="610"/>
      <c r="AP7" s="611"/>
      <c r="AQ7" s="611"/>
      <c r="AR7" s="611"/>
      <c r="AS7" s="611"/>
      <c r="AT7" s="612"/>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502"/>
      <c r="C8" s="502"/>
      <c r="D8" s="503"/>
      <c r="E8" s="603"/>
      <c r="F8" s="604"/>
      <c r="G8" s="604"/>
      <c r="H8" s="604"/>
      <c r="I8" s="619"/>
      <c r="J8" s="51" t="str">
        <f>IF(AND('Mapa final'!$Y$22="Muy Alta",'Mapa final'!$AA$22="Leve"),CONCATENATE("R3C",'Mapa final'!$O$22),"")</f>
        <v/>
      </c>
      <c r="K8" s="52" t="str">
        <f>IF(AND('Mapa final'!$Y$23="Muy Alta",'Mapa final'!$AA$23="Leve"),CONCATENATE("R3C",'Mapa final'!$O$23),"")</f>
        <v/>
      </c>
      <c r="L8" s="52" t="str">
        <f>IF(AND('Mapa final'!$Y$24="Muy Alta",'Mapa final'!$AA$24="Leve"),CONCATENATE("R3C",'Mapa final'!$O$24),"")</f>
        <v/>
      </c>
      <c r="M8" s="52" t="str">
        <f>IF(AND('Mapa final'!$Y$25="Muy Alta",'Mapa final'!$AA$25="Leve"),CONCATENATE("R3C",'Mapa final'!$O$25),"")</f>
        <v/>
      </c>
      <c r="N8" s="52" t="str">
        <f>IF(AND('Mapa final'!$Y$26="Muy Alta",'Mapa final'!$AA$26="Leve"),CONCATENATE("R3C",'Mapa final'!$O$26),"")</f>
        <v/>
      </c>
      <c r="O8" s="53" t="str">
        <f>IF(AND('Mapa final'!$Y$27="Muy Alta",'Mapa final'!$AA$27="Leve"),CONCATENATE("R3C",'Mapa final'!$O$27),"")</f>
        <v/>
      </c>
      <c r="P8" s="51" t="str">
        <f>IF(AND('Mapa final'!$Y$22="Muy Alta",'Mapa final'!$AA$22="Menor"),CONCATENATE("R3C",'Mapa final'!$O$22),"")</f>
        <v/>
      </c>
      <c r="Q8" s="52" t="str">
        <f>IF(AND('Mapa final'!$Y$23="Muy Alta",'Mapa final'!$AA$23="Menor"),CONCATENATE("R3C",'Mapa final'!$O$23),"")</f>
        <v/>
      </c>
      <c r="R8" s="52" t="str">
        <f>IF(AND('Mapa final'!$Y$24="Muy Alta",'Mapa final'!$AA$24="Menor"),CONCATENATE("R3C",'Mapa final'!$O$24),"")</f>
        <v/>
      </c>
      <c r="S8" s="52" t="str">
        <f>IF(AND('Mapa final'!$Y$25="Muy Alta",'Mapa final'!$AA$25="Menor"),CONCATENATE("R3C",'Mapa final'!$O$25),"")</f>
        <v/>
      </c>
      <c r="T8" s="52" t="str">
        <f>IF(AND('Mapa final'!$Y$26="Muy Alta",'Mapa final'!$AA$26="Menor"),CONCATENATE("R3C",'Mapa final'!$O$26),"")</f>
        <v/>
      </c>
      <c r="U8" s="53" t="str">
        <f>IF(AND('Mapa final'!$Y$27="Muy Alta",'Mapa final'!$AA$27="Menor"),CONCATENATE("R3C",'Mapa final'!$O$27),"")</f>
        <v/>
      </c>
      <c r="V8" s="51" t="str">
        <f>IF(AND('Mapa final'!$Y$22="Muy Alta",'Mapa final'!$AA$22="Moderado"),CONCATENATE("R3C",'Mapa final'!$O$22),"")</f>
        <v/>
      </c>
      <c r="W8" s="52" t="str">
        <f>IF(AND('Mapa final'!$Y$23="Muy Alta",'Mapa final'!$AA$23="Moderado"),CONCATENATE("R3C",'Mapa final'!$O$23),"")</f>
        <v/>
      </c>
      <c r="X8" s="52" t="str">
        <f>IF(AND('Mapa final'!$Y$24="Muy Alta",'Mapa final'!$AA$24="Moderado"),CONCATENATE("R3C",'Mapa final'!$O$24),"")</f>
        <v/>
      </c>
      <c r="Y8" s="52" t="str">
        <f>IF(AND('Mapa final'!$Y$25="Muy Alta",'Mapa final'!$AA$25="Moderado"),CONCATENATE("R3C",'Mapa final'!$O$25),"")</f>
        <v/>
      </c>
      <c r="Z8" s="52" t="str">
        <f>IF(AND('Mapa final'!$Y$26="Muy Alta",'Mapa final'!$AA$26="Moderado"),CONCATENATE("R3C",'Mapa final'!$O$26),"")</f>
        <v/>
      </c>
      <c r="AA8" s="53" t="str">
        <f>IF(AND('Mapa final'!$Y$27="Muy Alta",'Mapa final'!$AA$27="Moderado"),CONCATENATE("R3C",'Mapa final'!$O$27),"")</f>
        <v/>
      </c>
      <c r="AB8" s="51" t="str">
        <f>IF(AND('Mapa final'!$Y$22="Muy Alta",'Mapa final'!$AA$22="Mayor"),CONCATENATE("R3C",'Mapa final'!$O$22),"")</f>
        <v/>
      </c>
      <c r="AC8" s="52" t="str">
        <f>IF(AND('Mapa final'!$Y$23="Muy Alta",'Mapa final'!$AA$23="Mayor"),CONCATENATE("R3C",'Mapa final'!$O$23),"")</f>
        <v/>
      </c>
      <c r="AD8" s="52" t="str">
        <f>IF(AND('Mapa final'!$Y$24="Muy Alta",'Mapa final'!$AA$24="Mayor"),CONCATENATE("R3C",'Mapa final'!$O$24),"")</f>
        <v/>
      </c>
      <c r="AE8" s="52" t="str">
        <f>IF(AND('Mapa final'!$Y$25="Muy Alta",'Mapa final'!$AA$25="Mayor"),CONCATENATE("R3C",'Mapa final'!$O$25),"")</f>
        <v/>
      </c>
      <c r="AF8" s="52" t="str">
        <f>IF(AND('Mapa final'!$Y$26="Muy Alta",'Mapa final'!$AA$26="Mayor"),CONCATENATE("R3C",'Mapa final'!$O$26),"")</f>
        <v/>
      </c>
      <c r="AG8" s="53" t="str">
        <f>IF(AND('Mapa final'!$Y$27="Muy Alta",'Mapa final'!$AA$27="Mayor"),CONCATENATE("R3C",'Mapa final'!$O$27),"")</f>
        <v/>
      </c>
      <c r="AH8" s="54" t="str">
        <f>IF(AND('Mapa final'!$Y$22="Muy Alta",'Mapa final'!$AA$22="Catastrófico"),CONCATENATE("R3C",'Mapa final'!$O$22),"")</f>
        <v/>
      </c>
      <c r="AI8" s="55" t="str">
        <f>IF(AND('Mapa final'!$Y$23="Muy Alta",'Mapa final'!$AA$23="Catastrófico"),CONCATENATE("R3C",'Mapa final'!$O$23),"")</f>
        <v/>
      </c>
      <c r="AJ8" s="55" t="str">
        <f>IF(AND('Mapa final'!$Y$24="Muy Alta",'Mapa final'!$AA$24="Catastrófico"),CONCATENATE("R3C",'Mapa final'!$O$24),"")</f>
        <v/>
      </c>
      <c r="AK8" s="55" t="str">
        <f>IF(AND('Mapa final'!$Y$25="Muy Alta",'Mapa final'!$AA$25="Catastrófico"),CONCATENATE("R3C",'Mapa final'!$O$25),"")</f>
        <v/>
      </c>
      <c r="AL8" s="55" t="str">
        <f>IF(AND('Mapa final'!$Y$26="Muy Alta",'Mapa final'!$AA$26="Catastrófico"),CONCATENATE("R3C",'Mapa final'!$O$26),"")</f>
        <v/>
      </c>
      <c r="AM8" s="56" t="str">
        <f>IF(AND('Mapa final'!$Y$27="Muy Alta",'Mapa final'!$AA$27="Catastrófico"),CONCATENATE("R3C",'Mapa final'!$O$27),"")</f>
        <v/>
      </c>
      <c r="AN8" s="83"/>
      <c r="AO8" s="610"/>
      <c r="AP8" s="611"/>
      <c r="AQ8" s="611"/>
      <c r="AR8" s="611"/>
      <c r="AS8" s="611"/>
      <c r="AT8" s="612"/>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502"/>
      <c r="C9" s="502"/>
      <c r="D9" s="503"/>
      <c r="E9" s="603"/>
      <c r="F9" s="604"/>
      <c r="G9" s="604"/>
      <c r="H9" s="604"/>
      <c r="I9" s="619"/>
      <c r="J9" s="51" t="str">
        <f>IF(AND('Mapa final'!$Y$28="Muy Alta",'Mapa final'!$AA$28="Leve"),CONCATENATE("R4C",'Mapa final'!$O$28),"")</f>
        <v/>
      </c>
      <c r="K9" s="52" t="str">
        <f>IF(AND('Mapa final'!$Y$29="Muy Alta",'Mapa final'!$AA$29="Leve"),CONCATENATE("R4C",'Mapa final'!$O$29),"")</f>
        <v/>
      </c>
      <c r="L9" s="57" t="str">
        <f>IF(AND('Mapa final'!$Y$30="Muy Alta",'Mapa final'!$AA$30="Leve"),CONCATENATE("R4C",'Mapa final'!$O$30),"")</f>
        <v/>
      </c>
      <c r="M9" s="57" t="str">
        <f>IF(AND('Mapa final'!$Y$31="Muy Alta",'Mapa final'!$AA$31="Leve"),CONCATENATE("R4C",'Mapa final'!$O$31),"")</f>
        <v/>
      </c>
      <c r="N9" s="57" t="str">
        <f>IF(AND('Mapa final'!$Y$32="Muy Alta",'Mapa final'!$AA$32="Leve"),CONCATENATE("R4C",'Mapa final'!$O$32),"")</f>
        <v/>
      </c>
      <c r="O9" s="53" t="str">
        <f>IF(AND('Mapa final'!$Y$33="Muy Alta",'Mapa final'!$AA$33="Leve"),CONCATENATE("R4C",'Mapa final'!$O$33),"")</f>
        <v/>
      </c>
      <c r="P9" s="51" t="str">
        <f>IF(AND('Mapa final'!$Y$28="Muy Alta",'Mapa final'!$AA$28="Menor"),CONCATENATE("R4C",'Mapa final'!$O$28),"")</f>
        <v/>
      </c>
      <c r="Q9" s="52" t="str">
        <f>IF(AND('Mapa final'!$Y$29="Muy Alta",'Mapa final'!$AA$29="Menor"),CONCATENATE("R4C",'Mapa final'!$O$29),"")</f>
        <v/>
      </c>
      <c r="R9" s="57" t="str">
        <f>IF(AND('Mapa final'!$Y$30="Muy Alta",'Mapa final'!$AA$30="Menor"),CONCATENATE("R4C",'Mapa final'!$O$30),"")</f>
        <v/>
      </c>
      <c r="S9" s="57" t="str">
        <f>IF(AND('Mapa final'!$Y$31="Muy Alta",'Mapa final'!$AA$31="Menor"),CONCATENATE("R4C",'Mapa final'!$O$31),"")</f>
        <v/>
      </c>
      <c r="T9" s="57" t="str">
        <f>IF(AND('Mapa final'!$Y$32="Muy Alta",'Mapa final'!$AA$32="Menor"),CONCATENATE("R4C",'Mapa final'!$O$32),"")</f>
        <v/>
      </c>
      <c r="U9" s="53" t="str">
        <f>IF(AND('Mapa final'!$Y$33="Muy Alta",'Mapa final'!$AA$33="Menor"),CONCATENATE("R4C",'Mapa final'!$O$33),"")</f>
        <v/>
      </c>
      <c r="V9" s="51" t="str">
        <f>IF(AND('Mapa final'!$Y$28="Muy Alta",'Mapa final'!$AA$28="Moderado"),CONCATENATE("R4C",'Mapa final'!$O$28),"")</f>
        <v/>
      </c>
      <c r="W9" s="52" t="str">
        <f>IF(AND('Mapa final'!$Y$29="Muy Alta",'Mapa final'!$AA$29="Moderado"),CONCATENATE("R4C",'Mapa final'!$O$29),"")</f>
        <v/>
      </c>
      <c r="X9" s="57" t="str">
        <f>IF(AND('Mapa final'!$Y$30="Muy Alta",'Mapa final'!$AA$30="Moderado"),CONCATENATE("R4C",'Mapa final'!$O$30),"")</f>
        <v/>
      </c>
      <c r="Y9" s="57" t="str">
        <f>IF(AND('Mapa final'!$Y$31="Muy Alta",'Mapa final'!$AA$31="Moderado"),CONCATENATE("R4C",'Mapa final'!$O$31),"")</f>
        <v/>
      </c>
      <c r="Z9" s="57" t="str">
        <f>IF(AND('Mapa final'!$Y$32="Muy Alta",'Mapa final'!$AA$32="Moderado"),CONCATENATE("R4C",'Mapa final'!$O$32),"")</f>
        <v/>
      </c>
      <c r="AA9" s="53" t="str">
        <f>IF(AND('Mapa final'!$Y$33="Muy Alta",'Mapa final'!$AA$33="Moderado"),CONCATENATE("R4C",'Mapa final'!$O$33),"")</f>
        <v/>
      </c>
      <c r="AB9" s="51" t="str">
        <f>IF(AND('Mapa final'!$Y$28="Muy Alta",'Mapa final'!$AA$28="Mayor"),CONCATENATE("R4C",'Mapa final'!$O$28),"")</f>
        <v/>
      </c>
      <c r="AC9" s="52" t="str">
        <f>IF(AND('Mapa final'!$Y$29="Muy Alta",'Mapa final'!$AA$29="Mayor"),CONCATENATE("R4C",'Mapa final'!$O$29),"")</f>
        <v/>
      </c>
      <c r="AD9" s="57" t="str">
        <f>IF(AND('Mapa final'!$Y$30="Muy Alta",'Mapa final'!$AA$30="Mayor"),CONCATENATE("R4C",'Mapa final'!$O$30),"")</f>
        <v/>
      </c>
      <c r="AE9" s="57" t="str">
        <f>IF(AND('Mapa final'!$Y$31="Muy Alta",'Mapa final'!$AA$31="Mayor"),CONCATENATE("R4C",'Mapa final'!$O$31),"")</f>
        <v/>
      </c>
      <c r="AF9" s="57" t="str">
        <f>IF(AND('Mapa final'!$Y$32="Muy Alta",'Mapa final'!$AA$32="Mayor"),CONCATENATE("R4C",'Mapa final'!$O$32),"")</f>
        <v/>
      </c>
      <c r="AG9" s="53" t="str">
        <f>IF(AND('Mapa final'!$Y$33="Muy Alta",'Mapa final'!$AA$33="Mayor"),CONCATENATE("R4C",'Mapa final'!$O$33),"")</f>
        <v/>
      </c>
      <c r="AH9" s="54" t="str">
        <f>IF(AND('Mapa final'!$Y$28="Muy Alta",'Mapa final'!$AA$28="Catastrófico"),CONCATENATE("R4C",'Mapa final'!$O$28),"")</f>
        <v/>
      </c>
      <c r="AI9" s="55" t="str">
        <f>IF(AND('Mapa final'!$Y$29="Muy Alta",'Mapa final'!$AA$29="Catastrófico"),CONCATENATE("R4C",'Mapa final'!$O$29),"")</f>
        <v/>
      </c>
      <c r="AJ9" s="55" t="str">
        <f>IF(AND('Mapa final'!$Y$30="Muy Alta",'Mapa final'!$AA$30="Catastrófico"),CONCATENATE("R4C",'Mapa final'!$O$30),"")</f>
        <v/>
      </c>
      <c r="AK9" s="55" t="str">
        <f>IF(AND('Mapa final'!$Y$31="Muy Alta",'Mapa final'!$AA$31="Catastrófico"),CONCATENATE("R4C",'Mapa final'!$O$31),"")</f>
        <v/>
      </c>
      <c r="AL9" s="55" t="str">
        <f>IF(AND('Mapa final'!$Y$32="Muy Alta",'Mapa final'!$AA$32="Catastrófico"),CONCATENATE("R4C",'Mapa final'!$O$32),"")</f>
        <v/>
      </c>
      <c r="AM9" s="56" t="str">
        <f>IF(AND('Mapa final'!$Y$33="Muy Alta",'Mapa final'!$AA$33="Catastrófico"),CONCATENATE("R4C",'Mapa final'!$O$33),"")</f>
        <v/>
      </c>
      <c r="AN9" s="83"/>
      <c r="AO9" s="610"/>
      <c r="AP9" s="611"/>
      <c r="AQ9" s="611"/>
      <c r="AR9" s="611"/>
      <c r="AS9" s="611"/>
      <c r="AT9" s="612"/>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502"/>
      <c r="C10" s="502"/>
      <c r="D10" s="503"/>
      <c r="E10" s="603"/>
      <c r="F10" s="604"/>
      <c r="G10" s="604"/>
      <c r="H10" s="604"/>
      <c r="I10" s="619"/>
      <c r="J10" s="51" t="str">
        <f>IF(AND('Mapa final'!$Y$34="Muy Alta",'Mapa final'!$AA$34="Leve"),CONCATENATE("R5C",'Mapa final'!$O$34),"")</f>
        <v/>
      </c>
      <c r="K10" s="52" t="str">
        <f>IF(AND('Mapa final'!$Y$35="Muy Alta",'Mapa final'!$AA$35="Leve"),CONCATENATE("R5C",'Mapa final'!$O$35),"")</f>
        <v/>
      </c>
      <c r="L10" s="57" t="str">
        <f>IF(AND('Mapa final'!$Y$36="Muy Alta",'Mapa final'!$AA$36="Leve"),CONCATENATE("R5C",'Mapa final'!$O$36),"")</f>
        <v/>
      </c>
      <c r="M10" s="57" t="str">
        <f>IF(AND('Mapa final'!$Y$37="Muy Alta",'Mapa final'!$AA$37="Leve"),CONCATENATE("R5C",'Mapa final'!$O$37),"")</f>
        <v/>
      </c>
      <c r="N10" s="57" t="str">
        <f>IF(AND('Mapa final'!$Y$38="Muy Alta",'Mapa final'!$AA$38="Leve"),CONCATENATE("R5C",'Mapa final'!$O$38),"")</f>
        <v/>
      </c>
      <c r="O10" s="53" t="str">
        <f>IF(AND('Mapa final'!$Y$39="Muy Alta",'Mapa final'!$AA$39="Leve"),CONCATENATE("R5C",'Mapa final'!$O$39),"")</f>
        <v/>
      </c>
      <c r="P10" s="51" t="str">
        <f>IF(AND('Mapa final'!$Y$34="Muy Alta",'Mapa final'!$AA$34="Menor"),CONCATENATE("R5C",'Mapa final'!$O$34),"")</f>
        <v/>
      </c>
      <c r="Q10" s="52" t="str">
        <f>IF(AND('Mapa final'!$Y$35="Muy Alta",'Mapa final'!$AA$35="Menor"),CONCATENATE("R5C",'Mapa final'!$O$35),"")</f>
        <v/>
      </c>
      <c r="R10" s="57" t="str">
        <f>IF(AND('Mapa final'!$Y$36="Muy Alta",'Mapa final'!$AA$36="Menor"),CONCATENATE("R5C",'Mapa final'!$O$36),"")</f>
        <v/>
      </c>
      <c r="S10" s="57" t="str">
        <f>IF(AND('Mapa final'!$Y$37="Muy Alta",'Mapa final'!$AA$37="Menor"),CONCATENATE("R5C",'Mapa final'!$O$37),"")</f>
        <v/>
      </c>
      <c r="T10" s="57" t="str">
        <f>IF(AND('Mapa final'!$Y$38="Muy Alta",'Mapa final'!$AA$38="Menor"),CONCATENATE("R5C",'Mapa final'!$O$38),"")</f>
        <v/>
      </c>
      <c r="U10" s="53" t="str">
        <f>IF(AND('Mapa final'!$Y$39="Muy Alta",'Mapa final'!$AA$39="Menor"),CONCATENATE("R5C",'Mapa final'!$O$39),"")</f>
        <v/>
      </c>
      <c r="V10" s="51" t="str">
        <f>IF(AND('Mapa final'!$Y$34="Muy Alta",'Mapa final'!$AA$34="Moderado"),CONCATENATE("R5C",'Mapa final'!$O$34),"")</f>
        <v/>
      </c>
      <c r="W10" s="52" t="str">
        <f>IF(AND('Mapa final'!$Y$35="Muy Alta",'Mapa final'!$AA$35="Moderado"),CONCATENATE("R5C",'Mapa final'!$O$35),"")</f>
        <v/>
      </c>
      <c r="X10" s="57" t="str">
        <f>IF(AND('Mapa final'!$Y$36="Muy Alta",'Mapa final'!$AA$36="Moderado"),CONCATENATE("R5C",'Mapa final'!$O$36),"")</f>
        <v/>
      </c>
      <c r="Y10" s="57" t="str">
        <f>IF(AND('Mapa final'!$Y$37="Muy Alta",'Mapa final'!$AA$37="Moderado"),CONCATENATE("R5C",'Mapa final'!$O$37),"")</f>
        <v/>
      </c>
      <c r="Z10" s="57" t="str">
        <f>IF(AND('Mapa final'!$Y$38="Muy Alta",'Mapa final'!$AA$38="Moderado"),CONCATENATE("R5C",'Mapa final'!$O$38),"")</f>
        <v/>
      </c>
      <c r="AA10" s="53" t="str">
        <f>IF(AND('Mapa final'!$Y$39="Muy Alta",'Mapa final'!$AA$39="Moderado"),CONCATENATE("R5C",'Mapa final'!$O$39),"")</f>
        <v/>
      </c>
      <c r="AB10" s="51" t="str">
        <f>IF(AND('Mapa final'!$Y$34="Muy Alta",'Mapa final'!$AA$34="Mayor"),CONCATENATE("R5C",'Mapa final'!$O$34),"")</f>
        <v/>
      </c>
      <c r="AC10" s="52" t="str">
        <f>IF(AND('Mapa final'!$Y$35="Muy Alta",'Mapa final'!$AA$35="Mayor"),CONCATENATE("R5C",'Mapa final'!$O$35),"")</f>
        <v/>
      </c>
      <c r="AD10" s="57" t="str">
        <f>IF(AND('Mapa final'!$Y$36="Muy Alta",'Mapa final'!$AA$36="Mayor"),CONCATENATE("R5C",'Mapa final'!$O$36),"")</f>
        <v/>
      </c>
      <c r="AE10" s="57" t="str">
        <f>IF(AND('Mapa final'!$Y$37="Muy Alta",'Mapa final'!$AA$37="Mayor"),CONCATENATE("R5C",'Mapa final'!$O$37),"")</f>
        <v/>
      </c>
      <c r="AF10" s="57" t="str">
        <f>IF(AND('Mapa final'!$Y$38="Muy Alta",'Mapa final'!$AA$38="Mayor"),CONCATENATE("R5C",'Mapa final'!$O$38),"")</f>
        <v/>
      </c>
      <c r="AG10" s="53" t="str">
        <f>IF(AND('Mapa final'!$Y$39="Muy Alta",'Mapa final'!$AA$39="Mayor"),CONCATENATE("R5C",'Mapa final'!$O$39),"")</f>
        <v/>
      </c>
      <c r="AH10" s="54" t="str">
        <f>IF(AND('Mapa final'!$Y$34="Muy Alta",'Mapa final'!$AA$34="Catastrófico"),CONCATENATE("R5C",'Mapa final'!$O$34),"")</f>
        <v/>
      </c>
      <c r="AI10" s="55" t="str">
        <f>IF(AND('Mapa final'!$Y$35="Muy Alta",'Mapa final'!$AA$35="Catastrófico"),CONCATENATE("R5C",'Mapa final'!$O$35),"")</f>
        <v/>
      </c>
      <c r="AJ10" s="55" t="str">
        <f>IF(AND('Mapa final'!$Y$36="Muy Alta",'Mapa final'!$AA$36="Catastrófico"),CONCATENATE("R5C",'Mapa final'!$O$36),"")</f>
        <v/>
      </c>
      <c r="AK10" s="55" t="str">
        <f>IF(AND('Mapa final'!$Y$37="Muy Alta",'Mapa final'!$AA$37="Catastrófico"),CONCATENATE("R5C",'Mapa final'!$O$37),"")</f>
        <v/>
      </c>
      <c r="AL10" s="55" t="str">
        <f>IF(AND('Mapa final'!$Y$38="Muy Alta",'Mapa final'!$AA$38="Catastrófico"),CONCATENATE("R5C",'Mapa final'!$O$38),"")</f>
        <v/>
      </c>
      <c r="AM10" s="56" t="str">
        <f>IF(AND('Mapa final'!$Y$39="Muy Alta",'Mapa final'!$AA$39="Catastrófico"),CONCATENATE("R5C",'Mapa final'!$O$39),"")</f>
        <v/>
      </c>
      <c r="AN10" s="83"/>
      <c r="AO10" s="610"/>
      <c r="AP10" s="611"/>
      <c r="AQ10" s="611"/>
      <c r="AR10" s="611"/>
      <c r="AS10" s="611"/>
      <c r="AT10" s="612"/>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502"/>
      <c r="C11" s="502"/>
      <c r="D11" s="503"/>
      <c r="E11" s="603"/>
      <c r="F11" s="604"/>
      <c r="G11" s="604"/>
      <c r="H11" s="604"/>
      <c r="I11" s="619"/>
      <c r="J11" s="51" t="str">
        <f>IF(AND('Mapa final'!$Y$40="Muy Alta",'Mapa final'!$AA$40="Leve"),CONCATENATE("R6C",'Mapa final'!$O$40),"")</f>
        <v/>
      </c>
      <c r="K11" s="52" t="str">
        <f>IF(AND('Mapa final'!$Y$41="Muy Alta",'Mapa final'!$AA$41="Leve"),CONCATENATE("R6C",'Mapa final'!$O$41),"")</f>
        <v/>
      </c>
      <c r="L11" s="57" t="str">
        <f>IF(AND('Mapa final'!$Y$42="Muy Alta",'Mapa final'!$AA$42="Leve"),CONCATENATE("R6C",'Mapa final'!$O$42),"")</f>
        <v/>
      </c>
      <c r="M11" s="57" t="str">
        <f>IF(AND('Mapa final'!$Y$43="Muy Alta",'Mapa final'!$AA$43="Leve"),CONCATENATE("R6C",'Mapa final'!$O$43),"")</f>
        <v/>
      </c>
      <c r="N11" s="57" t="str">
        <f>IF(AND('Mapa final'!$Y$44="Muy Alta",'Mapa final'!$AA$44="Leve"),CONCATENATE("R6C",'Mapa final'!$O$44),"")</f>
        <v/>
      </c>
      <c r="O11" s="53" t="str">
        <f>IF(AND('Mapa final'!$Y$45="Muy Alta",'Mapa final'!$AA$45="Leve"),CONCATENATE("R6C",'Mapa final'!$O$45),"")</f>
        <v/>
      </c>
      <c r="P11" s="51" t="str">
        <f>IF(AND('Mapa final'!$Y$40="Muy Alta",'Mapa final'!$AA$40="Menor"),CONCATENATE("R6C",'Mapa final'!$O$40),"")</f>
        <v/>
      </c>
      <c r="Q11" s="52" t="str">
        <f>IF(AND('Mapa final'!$Y$41="Muy Alta",'Mapa final'!$AA$41="Menor"),CONCATENATE("R6C",'Mapa final'!$O$41),"")</f>
        <v/>
      </c>
      <c r="R11" s="57" t="str">
        <f>IF(AND('Mapa final'!$Y$42="Muy Alta",'Mapa final'!$AA$42="Menor"),CONCATENATE("R6C",'Mapa final'!$O$42),"")</f>
        <v/>
      </c>
      <c r="S11" s="57" t="str">
        <f>IF(AND('Mapa final'!$Y$43="Muy Alta",'Mapa final'!$AA$43="Menor"),CONCATENATE("R6C",'Mapa final'!$O$43),"")</f>
        <v/>
      </c>
      <c r="T11" s="57" t="str">
        <f>IF(AND('Mapa final'!$Y$44="Muy Alta",'Mapa final'!$AA$44="Menor"),CONCATENATE("R6C",'Mapa final'!$O$44),"")</f>
        <v/>
      </c>
      <c r="U11" s="53" t="str">
        <f>IF(AND('Mapa final'!$Y$45="Muy Alta",'Mapa final'!$AA$45="Menor"),CONCATENATE("R6C",'Mapa final'!$O$45),"")</f>
        <v/>
      </c>
      <c r="V11" s="51" t="str">
        <f>IF(AND('Mapa final'!$Y$40="Muy Alta",'Mapa final'!$AA$40="Moderado"),CONCATENATE("R6C",'Mapa final'!$O$40),"")</f>
        <v/>
      </c>
      <c r="W11" s="52" t="str">
        <f>IF(AND('Mapa final'!$Y$41="Muy Alta",'Mapa final'!$AA$41="Moderado"),CONCATENATE("R6C",'Mapa final'!$O$41),"")</f>
        <v/>
      </c>
      <c r="X11" s="57" t="str">
        <f>IF(AND('Mapa final'!$Y$42="Muy Alta",'Mapa final'!$AA$42="Moderado"),CONCATENATE("R6C",'Mapa final'!$O$42),"")</f>
        <v/>
      </c>
      <c r="Y11" s="57" t="str">
        <f>IF(AND('Mapa final'!$Y$43="Muy Alta",'Mapa final'!$AA$43="Moderado"),CONCATENATE("R6C",'Mapa final'!$O$43),"")</f>
        <v/>
      </c>
      <c r="Z11" s="57" t="str">
        <f>IF(AND('Mapa final'!$Y$44="Muy Alta",'Mapa final'!$AA$44="Moderado"),CONCATENATE("R6C",'Mapa final'!$O$44),"")</f>
        <v/>
      </c>
      <c r="AA11" s="53" t="str">
        <f>IF(AND('Mapa final'!$Y$45="Muy Alta",'Mapa final'!$AA$45="Moderado"),CONCATENATE("R6C",'Mapa final'!$O$45),"")</f>
        <v/>
      </c>
      <c r="AB11" s="51" t="str">
        <f>IF(AND('Mapa final'!$Y$40="Muy Alta",'Mapa final'!$AA$40="Mayor"),CONCATENATE("R6C",'Mapa final'!$O$40),"")</f>
        <v/>
      </c>
      <c r="AC11" s="52" t="str">
        <f>IF(AND('Mapa final'!$Y$41="Muy Alta",'Mapa final'!$AA$41="Mayor"),CONCATENATE("R6C",'Mapa final'!$O$41),"")</f>
        <v/>
      </c>
      <c r="AD11" s="57" t="str">
        <f>IF(AND('Mapa final'!$Y$42="Muy Alta",'Mapa final'!$AA$42="Mayor"),CONCATENATE("R6C",'Mapa final'!$O$42),"")</f>
        <v/>
      </c>
      <c r="AE11" s="57" t="str">
        <f>IF(AND('Mapa final'!$Y$43="Muy Alta",'Mapa final'!$AA$43="Mayor"),CONCATENATE("R6C",'Mapa final'!$O$43),"")</f>
        <v/>
      </c>
      <c r="AF11" s="57" t="str">
        <f>IF(AND('Mapa final'!$Y$44="Muy Alta",'Mapa final'!$AA$44="Mayor"),CONCATENATE("R6C",'Mapa final'!$O$44),"")</f>
        <v/>
      </c>
      <c r="AG11" s="53" t="str">
        <f>IF(AND('Mapa final'!$Y$45="Muy Alta",'Mapa final'!$AA$45="Mayor"),CONCATENATE("R6C",'Mapa final'!$O$45),"")</f>
        <v/>
      </c>
      <c r="AH11" s="54" t="str">
        <f>IF(AND('Mapa final'!$Y$40="Muy Alta",'Mapa final'!$AA$40="Catastrófico"),CONCATENATE("R6C",'Mapa final'!$O$40),"")</f>
        <v/>
      </c>
      <c r="AI11" s="55" t="str">
        <f>IF(AND('Mapa final'!$Y$41="Muy Alta",'Mapa final'!$AA$41="Catastrófico"),CONCATENATE("R6C",'Mapa final'!$O$41),"")</f>
        <v/>
      </c>
      <c r="AJ11" s="55" t="str">
        <f>IF(AND('Mapa final'!$Y$42="Muy Alta",'Mapa final'!$AA$42="Catastrófico"),CONCATENATE("R6C",'Mapa final'!$O$42),"")</f>
        <v/>
      </c>
      <c r="AK11" s="55" t="str">
        <f>IF(AND('Mapa final'!$Y$43="Muy Alta",'Mapa final'!$AA$43="Catastrófico"),CONCATENATE("R6C",'Mapa final'!$O$43),"")</f>
        <v/>
      </c>
      <c r="AL11" s="55" t="str">
        <f>IF(AND('Mapa final'!$Y$44="Muy Alta",'Mapa final'!$AA$44="Catastrófico"),CONCATENATE("R6C",'Mapa final'!$O$44),"")</f>
        <v/>
      </c>
      <c r="AM11" s="56" t="str">
        <f>IF(AND('Mapa final'!$Y$45="Muy Alta",'Mapa final'!$AA$45="Catastrófico"),CONCATENATE("R6C",'Mapa final'!$O$45),"")</f>
        <v/>
      </c>
      <c r="AN11" s="83"/>
      <c r="AO11" s="610"/>
      <c r="AP11" s="611"/>
      <c r="AQ11" s="611"/>
      <c r="AR11" s="611"/>
      <c r="AS11" s="611"/>
      <c r="AT11" s="612"/>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502"/>
      <c r="C12" s="502"/>
      <c r="D12" s="503"/>
      <c r="E12" s="603"/>
      <c r="F12" s="604"/>
      <c r="G12" s="604"/>
      <c r="H12" s="604"/>
      <c r="I12" s="619"/>
      <c r="J12" s="51" t="str">
        <f>IF(AND('Mapa final'!$Y$46="Muy Alta",'Mapa final'!$AA$46="Leve"),CONCATENATE("R7C",'Mapa final'!$O$46),"")</f>
        <v/>
      </c>
      <c r="K12" s="52" t="str">
        <f>IF(AND('Mapa final'!$Y$47="Muy Alta",'Mapa final'!$AA$47="Leve"),CONCATENATE("R7C",'Mapa final'!$O$47),"")</f>
        <v/>
      </c>
      <c r="L12" s="57" t="str">
        <f>IF(AND('Mapa final'!$Y$48="Muy Alta",'Mapa final'!$AA$48="Leve"),CONCATENATE("R7C",'Mapa final'!$O$48),"")</f>
        <v/>
      </c>
      <c r="M12" s="57" t="str">
        <f>IF(AND('Mapa final'!$Y$49="Muy Alta",'Mapa final'!$AA$49="Leve"),CONCATENATE("R7C",'Mapa final'!$O$49),"")</f>
        <v/>
      </c>
      <c r="N12" s="57" t="str">
        <f>IF(AND('Mapa final'!$Y$50="Muy Alta",'Mapa final'!$AA$50="Leve"),CONCATENATE("R7C",'Mapa final'!$O$50),"")</f>
        <v/>
      </c>
      <c r="O12" s="53" t="str">
        <f>IF(AND('Mapa final'!$Y$51="Muy Alta",'Mapa final'!$AA$51="Leve"),CONCATENATE("R7C",'Mapa final'!$O$51),"")</f>
        <v/>
      </c>
      <c r="P12" s="51" t="str">
        <f>IF(AND('Mapa final'!$Y$46="Muy Alta",'Mapa final'!$AA$46="Menor"),CONCATENATE("R7C",'Mapa final'!$O$46),"")</f>
        <v/>
      </c>
      <c r="Q12" s="52" t="str">
        <f>IF(AND('Mapa final'!$Y$47="Muy Alta",'Mapa final'!$AA$47="Menor"),CONCATENATE("R7C",'Mapa final'!$O$47),"")</f>
        <v/>
      </c>
      <c r="R12" s="57" t="str">
        <f>IF(AND('Mapa final'!$Y$48="Muy Alta",'Mapa final'!$AA$48="Menor"),CONCATENATE("R7C",'Mapa final'!$O$48),"")</f>
        <v/>
      </c>
      <c r="S12" s="57" t="str">
        <f>IF(AND('Mapa final'!$Y$49="Muy Alta",'Mapa final'!$AA$49="Menor"),CONCATENATE("R7C",'Mapa final'!$O$49),"")</f>
        <v/>
      </c>
      <c r="T12" s="57" t="str">
        <f>IF(AND('Mapa final'!$Y$50="Muy Alta",'Mapa final'!$AA$50="Menor"),CONCATENATE("R7C",'Mapa final'!$O$50),"")</f>
        <v/>
      </c>
      <c r="U12" s="53" t="str">
        <f>IF(AND('Mapa final'!$Y$51="Muy Alta",'Mapa final'!$AA$51="Menor"),CONCATENATE("R7C",'Mapa final'!$O$51),"")</f>
        <v/>
      </c>
      <c r="V12" s="51" t="str">
        <f>IF(AND('Mapa final'!$Y$46="Muy Alta",'Mapa final'!$AA$46="Moderado"),CONCATENATE("R7C",'Mapa final'!$O$46),"")</f>
        <v/>
      </c>
      <c r="W12" s="52" t="str">
        <f>IF(AND('Mapa final'!$Y$47="Muy Alta",'Mapa final'!$AA$47="Moderado"),CONCATENATE("R7C",'Mapa final'!$O$47),"")</f>
        <v/>
      </c>
      <c r="X12" s="57" t="str">
        <f>IF(AND('Mapa final'!$Y$48="Muy Alta",'Mapa final'!$AA$48="Moderado"),CONCATENATE("R7C",'Mapa final'!$O$48),"")</f>
        <v/>
      </c>
      <c r="Y12" s="57" t="str">
        <f>IF(AND('Mapa final'!$Y$49="Muy Alta",'Mapa final'!$AA$49="Moderado"),CONCATENATE("R7C",'Mapa final'!$O$49),"")</f>
        <v/>
      </c>
      <c r="Z12" s="57" t="str">
        <f>IF(AND('Mapa final'!$Y$50="Muy Alta",'Mapa final'!$AA$50="Moderado"),CONCATENATE("R7C",'Mapa final'!$O$50),"")</f>
        <v/>
      </c>
      <c r="AA12" s="53" t="str">
        <f>IF(AND('Mapa final'!$Y$51="Muy Alta",'Mapa final'!$AA$51="Moderado"),CONCATENATE("R7C",'Mapa final'!$O$51),"")</f>
        <v/>
      </c>
      <c r="AB12" s="51" t="str">
        <f>IF(AND('Mapa final'!$Y$46="Muy Alta",'Mapa final'!$AA$46="Mayor"),CONCATENATE("R7C",'Mapa final'!$O$46),"")</f>
        <v/>
      </c>
      <c r="AC12" s="52" t="str">
        <f>IF(AND('Mapa final'!$Y$47="Muy Alta",'Mapa final'!$AA$47="Mayor"),CONCATENATE("R7C",'Mapa final'!$O$47),"")</f>
        <v/>
      </c>
      <c r="AD12" s="57" t="str">
        <f>IF(AND('Mapa final'!$Y$48="Muy Alta",'Mapa final'!$AA$48="Mayor"),CONCATENATE("R7C",'Mapa final'!$O$48),"")</f>
        <v/>
      </c>
      <c r="AE12" s="57" t="str">
        <f>IF(AND('Mapa final'!$Y$49="Muy Alta",'Mapa final'!$AA$49="Mayor"),CONCATENATE("R7C",'Mapa final'!$O$49),"")</f>
        <v/>
      </c>
      <c r="AF12" s="57" t="str">
        <f>IF(AND('Mapa final'!$Y$50="Muy Alta",'Mapa final'!$AA$50="Mayor"),CONCATENATE("R7C",'Mapa final'!$O$50),"")</f>
        <v/>
      </c>
      <c r="AG12" s="53" t="str">
        <f>IF(AND('Mapa final'!$Y$51="Muy Alta",'Mapa final'!$AA$51="Mayor"),CONCATENATE("R7C",'Mapa final'!$O$51),"")</f>
        <v/>
      </c>
      <c r="AH12" s="54" t="str">
        <f>IF(AND('Mapa final'!$Y$46="Muy Alta",'Mapa final'!$AA$46="Catastrófico"),CONCATENATE("R7C",'Mapa final'!$O$46),"")</f>
        <v/>
      </c>
      <c r="AI12" s="55" t="str">
        <f>IF(AND('Mapa final'!$Y$47="Muy Alta",'Mapa final'!$AA$47="Catastrófico"),CONCATENATE("R7C",'Mapa final'!$O$47),"")</f>
        <v/>
      </c>
      <c r="AJ12" s="55" t="str">
        <f>IF(AND('Mapa final'!$Y$48="Muy Alta",'Mapa final'!$AA$48="Catastrófico"),CONCATENATE("R7C",'Mapa final'!$O$48),"")</f>
        <v/>
      </c>
      <c r="AK12" s="55" t="str">
        <f>IF(AND('Mapa final'!$Y$49="Muy Alta",'Mapa final'!$AA$49="Catastrófico"),CONCATENATE("R7C",'Mapa final'!$O$49),"")</f>
        <v/>
      </c>
      <c r="AL12" s="55" t="str">
        <f>IF(AND('Mapa final'!$Y$50="Muy Alta",'Mapa final'!$AA$50="Catastrófico"),CONCATENATE("R7C",'Mapa final'!$O$50),"")</f>
        <v/>
      </c>
      <c r="AM12" s="56" t="str">
        <f>IF(AND('Mapa final'!$Y$51="Muy Alta",'Mapa final'!$AA$51="Catastrófico"),CONCATENATE("R7C",'Mapa final'!$O$51),"")</f>
        <v/>
      </c>
      <c r="AN12" s="83"/>
      <c r="AO12" s="610"/>
      <c r="AP12" s="611"/>
      <c r="AQ12" s="611"/>
      <c r="AR12" s="611"/>
      <c r="AS12" s="611"/>
      <c r="AT12" s="612"/>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502"/>
      <c r="C13" s="502"/>
      <c r="D13" s="503"/>
      <c r="E13" s="603"/>
      <c r="F13" s="604"/>
      <c r="G13" s="604"/>
      <c r="H13" s="604"/>
      <c r="I13" s="619"/>
      <c r="J13" s="51" t="str">
        <f>IF(AND('Mapa final'!$Y$52="Muy Alta",'Mapa final'!$AA$52="Leve"),CONCATENATE("R8C",'Mapa final'!$O$52),"")</f>
        <v/>
      </c>
      <c r="K13" s="52" t="str">
        <f>IF(AND('Mapa final'!$Y$53="Muy Alta",'Mapa final'!$AA$53="Leve"),CONCATENATE("R8C",'Mapa final'!$O$53),"")</f>
        <v/>
      </c>
      <c r="L13" s="57" t="str">
        <f>IF(AND('Mapa final'!$Y$54="Muy Alta",'Mapa final'!$AA$54="Leve"),CONCATENATE("R8C",'Mapa final'!$O$54),"")</f>
        <v/>
      </c>
      <c r="M13" s="57" t="str">
        <f>IF(AND('Mapa final'!$Y$55="Muy Alta",'Mapa final'!$AA$55="Leve"),CONCATENATE("R8C",'Mapa final'!$O$55),"")</f>
        <v/>
      </c>
      <c r="N13" s="57" t="str">
        <f>IF(AND('Mapa final'!$Y$56="Muy Alta",'Mapa final'!$AA$56="Leve"),CONCATENATE("R8C",'Mapa final'!$O$56),"")</f>
        <v/>
      </c>
      <c r="O13" s="53" t="str">
        <f>IF(AND('Mapa final'!$Y$57="Muy Alta",'Mapa final'!$AA$57="Leve"),CONCATENATE("R8C",'Mapa final'!$O$57),"")</f>
        <v/>
      </c>
      <c r="P13" s="51" t="str">
        <f>IF(AND('Mapa final'!$Y$52="Muy Alta",'Mapa final'!$AA$52="Menor"),CONCATENATE("R8C",'Mapa final'!$O$52),"")</f>
        <v/>
      </c>
      <c r="Q13" s="52" t="str">
        <f>IF(AND('Mapa final'!$Y$53="Muy Alta",'Mapa final'!$AA$53="Menor"),CONCATENATE("R8C",'Mapa final'!$O$53),"")</f>
        <v/>
      </c>
      <c r="R13" s="57" t="str">
        <f>IF(AND('Mapa final'!$Y$54="Muy Alta",'Mapa final'!$AA$54="Menor"),CONCATENATE("R8C",'Mapa final'!$O$54),"")</f>
        <v/>
      </c>
      <c r="S13" s="57" t="str">
        <f>IF(AND('Mapa final'!$Y$55="Muy Alta",'Mapa final'!$AA$55="Menor"),CONCATENATE("R8C",'Mapa final'!$O$55),"")</f>
        <v/>
      </c>
      <c r="T13" s="57" t="str">
        <f>IF(AND('Mapa final'!$Y$56="Muy Alta",'Mapa final'!$AA$56="Menor"),CONCATENATE("R8C",'Mapa final'!$O$56),"")</f>
        <v/>
      </c>
      <c r="U13" s="53" t="str">
        <f>IF(AND('Mapa final'!$Y$57="Muy Alta",'Mapa final'!$AA$57="Menor"),CONCATENATE("R8C",'Mapa final'!$O$57),"")</f>
        <v/>
      </c>
      <c r="V13" s="51" t="str">
        <f>IF(AND('Mapa final'!$Y$52="Muy Alta",'Mapa final'!$AA$52="Moderado"),CONCATENATE("R8C",'Mapa final'!$O$52),"")</f>
        <v/>
      </c>
      <c r="W13" s="52" t="str">
        <f>IF(AND('Mapa final'!$Y$53="Muy Alta",'Mapa final'!$AA$53="Moderado"),CONCATENATE("R8C",'Mapa final'!$O$53),"")</f>
        <v/>
      </c>
      <c r="X13" s="57" t="str">
        <f>IF(AND('Mapa final'!$Y$54="Muy Alta",'Mapa final'!$AA$54="Moderado"),CONCATENATE("R8C",'Mapa final'!$O$54),"")</f>
        <v/>
      </c>
      <c r="Y13" s="57" t="str">
        <f>IF(AND('Mapa final'!$Y$55="Muy Alta",'Mapa final'!$AA$55="Moderado"),CONCATENATE("R8C",'Mapa final'!$O$55),"")</f>
        <v/>
      </c>
      <c r="Z13" s="57" t="str">
        <f>IF(AND('Mapa final'!$Y$56="Muy Alta",'Mapa final'!$AA$56="Moderado"),CONCATENATE("R8C",'Mapa final'!$O$56),"")</f>
        <v/>
      </c>
      <c r="AA13" s="53" t="str">
        <f>IF(AND('Mapa final'!$Y$57="Muy Alta",'Mapa final'!$AA$57="Moderado"),CONCATENATE("R8C",'Mapa final'!$O$57),"")</f>
        <v/>
      </c>
      <c r="AB13" s="51" t="str">
        <f>IF(AND('Mapa final'!$Y$52="Muy Alta",'Mapa final'!$AA$52="Mayor"),CONCATENATE("R8C",'Mapa final'!$O$52),"")</f>
        <v/>
      </c>
      <c r="AC13" s="52" t="str">
        <f>IF(AND('Mapa final'!$Y$53="Muy Alta",'Mapa final'!$AA$53="Mayor"),CONCATENATE("R8C",'Mapa final'!$O$53),"")</f>
        <v/>
      </c>
      <c r="AD13" s="57" t="str">
        <f>IF(AND('Mapa final'!$Y$54="Muy Alta",'Mapa final'!$AA$54="Mayor"),CONCATENATE("R8C",'Mapa final'!$O$54),"")</f>
        <v/>
      </c>
      <c r="AE13" s="57" t="str">
        <f>IF(AND('Mapa final'!$Y$55="Muy Alta",'Mapa final'!$AA$55="Mayor"),CONCATENATE("R8C",'Mapa final'!$O$55),"")</f>
        <v/>
      </c>
      <c r="AF13" s="57" t="str">
        <f>IF(AND('Mapa final'!$Y$56="Muy Alta",'Mapa final'!$AA$56="Mayor"),CONCATENATE("R8C",'Mapa final'!$O$56),"")</f>
        <v/>
      </c>
      <c r="AG13" s="53" t="str">
        <f>IF(AND('Mapa final'!$Y$57="Muy Alta",'Mapa final'!$AA$57="Mayor"),CONCATENATE("R8C",'Mapa final'!$O$57),"")</f>
        <v/>
      </c>
      <c r="AH13" s="54" t="str">
        <f>IF(AND('Mapa final'!$Y$52="Muy Alta",'Mapa final'!$AA$52="Catastrófico"),CONCATENATE("R8C",'Mapa final'!$O$52),"")</f>
        <v/>
      </c>
      <c r="AI13" s="55" t="str">
        <f>IF(AND('Mapa final'!$Y$53="Muy Alta",'Mapa final'!$AA$53="Catastrófico"),CONCATENATE("R8C",'Mapa final'!$O$53),"")</f>
        <v/>
      </c>
      <c r="AJ13" s="55" t="str">
        <f>IF(AND('Mapa final'!$Y$54="Muy Alta",'Mapa final'!$AA$54="Catastrófico"),CONCATENATE("R8C",'Mapa final'!$O$54),"")</f>
        <v/>
      </c>
      <c r="AK13" s="55" t="str">
        <f>IF(AND('Mapa final'!$Y$55="Muy Alta",'Mapa final'!$AA$55="Catastrófico"),CONCATENATE("R8C",'Mapa final'!$O$55),"")</f>
        <v/>
      </c>
      <c r="AL13" s="55" t="str">
        <f>IF(AND('Mapa final'!$Y$56="Muy Alta",'Mapa final'!$AA$56="Catastrófico"),CONCATENATE("R8C",'Mapa final'!$O$56),"")</f>
        <v/>
      </c>
      <c r="AM13" s="56" t="str">
        <f>IF(AND('Mapa final'!$Y$57="Muy Alta",'Mapa final'!$AA$57="Catastrófico"),CONCATENATE("R8C",'Mapa final'!$O$57),"")</f>
        <v/>
      </c>
      <c r="AN13" s="83"/>
      <c r="AO13" s="610"/>
      <c r="AP13" s="611"/>
      <c r="AQ13" s="611"/>
      <c r="AR13" s="611"/>
      <c r="AS13" s="611"/>
      <c r="AT13" s="612"/>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502"/>
      <c r="C14" s="502"/>
      <c r="D14" s="503"/>
      <c r="E14" s="603"/>
      <c r="F14" s="604"/>
      <c r="G14" s="604"/>
      <c r="H14" s="604"/>
      <c r="I14" s="619"/>
      <c r="J14" s="51" t="str">
        <f>IF(AND('Mapa final'!$Y$58="Muy Alta",'Mapa final'!$AA$58="Leve"),CONCATENATE("R9C",'Mapa final'!$O$58),"")</f>
        <v/>
      </c>
      <c r="K14" s="52" t="str">
        <f>IF(AND('Mapa final'!$Y$59="Muy Alta",'Mapa final'!$AA$59="Leve"),CONCATENATE("R9C",'Mapa final'!$O$59),"")</f>
        <v/>
      </c>
      <c r="L14" s="57" t="str">
        <f>IF(AND('Mapa final'!$Y$60="Muy Alta",'Mapa final'!$AA$60="Leve"),CONCATENATE("R9C",'Mapa final'!$O$60),"")</f>
        <v/>
      </c>
      <c r="M14" s="57" t="str">
        <f>IF(AND('Mapa final'!$Y$61="Muy Alta",'Mapa final'!$AA$61="Leve"),CONCATENATE("R9C",'Mapa final'!$O$61),"")</f>
        <v/>
      </c>
      <c r="N14" s="57" t="str">
        <f>IF(AND('Mapa final'!$Y$62="Muy Alta",'Mapa final'!$AA$62="Leve"),CONCATENATE("R9C",'Mapa final'!$O$62),"")</f>
        <v/>
      </c>
      <c r="O14" s="53" t="str">
        <f>IF(AND('Mapa final'!$Y$63="Muy Alta",'Mapa final'!$AA$63="Leve"),CONCATENATE("R9C",'Mapa final'!$O$63),"")</f>
        <v/>
      </c>
      <c r="P14" s="51" t="str">
        <f>IF(AND('Mapa final'!$Y$58="Muy Alta",'Mapa final'!$AA$58="Menor"),CONCATENATE("R9C",'Mapa final'!$O$58),"")</f>
        <v/>
      </c>
      <c r="Q14" s="52" t="str">
        <f>IF(AND('Mapa final'!$Y$59="Muy Alta",'Mapa final'!$AA$59="Menor"),CONCATENATE("R9C",'Mapa final'!$O$59),"")</f>
        <v/>
      </c>
      <c r="R14" s="57" t="str">
        <f>IF(AND('Mapa final'!$Y$60="Muy Alta",'Mapa final'!$AA$60="Menor"),CONCATENATE("R9C",'Mapa final'!$O$60),"")</f>
        <v/>
      </c>
      <c r="S14" s="57" t="str">
        <f>IF(AND('Mapa final'!$Y$61="Muy Alta",'Mapa final'!$AA$61="Menor"),CONCATENATE("R9C",'Mapa final'!$O$61),"")</f>
        <v/>
      </c>
      <c r="T14" s="57" t="str">
        <f>IF(AND('Mapa final'!$Y$62="Muy Alta",'Mapa final'!$AA$62="Menor"),CONCATENATE("R9C",'Mapa final'!$O$62),"")</f>
        <v/>
      </c>
      <c r="U14" s="53" t="str">
        <f>IF(AND('Mapa final'!$Y$63="Muy Alta",'Mapa final'!$AA$63="Menor"),CONCATENATE("R9C",'Mapa final'!$O$63),"")</f>
        <v/>
      </c>
      <c r="V14" s="51" t="str">
        <f>IF(AND('Mapa final'!$Y$58="Muy Alta",'Mapa final'!$AA$58="Moderado"),CONCATENATE("R9C",'Mapa final'!$O$58),"")</f>
        <v/>
      </c>
      <c r="W14" s="52" t="str">
        <f>IF(AND('Mapa final'!$Y$59="Muy Alta",'Mapa final'!$AA$59="Moderado"),CONCATENATE("R9C",'Mapa final'!$O$59),"")</f>
        <v/>
      </c>
      <c r="X14" s="57" t="str">
        <f>IF(AND('Mapa final'!$Y$60="Muy Alta",'Mapa final'!$AA$60="Moderado"),CONCATENATE("R9C",'Mapa final'!$O$60),"")</f>
        <v/>
      </c>
      <c r="Y14" s="57" t="str">
        <f>IF(AND('Mapa final'!$Y$61="Muy Alta",'Mapa final'!$AA$61="Moderado"),CONCATENATE("R9C",'Mapa final'!$O$61),"")</f>
        <v/>
      </c>
      <c r="Z14" s="57" t="str">
        <f>IF(AND('Mapa final'!$Y$62="Muy Alta",'Mapa final'!$AA$62="Moderado"),CONCATENATE("R9C",'Mapa final'!$O$62),"")</f>
        <v/>
      </c>
      <c r="AA14" s="53" t="str">
        <f>IF(AND('Mapa final'!$Y$63="Muy Alta",'Mapa final'!$AA$63="Moderado"),CONCATENATE("R9C",'Mapa final'!$O$63),"")</f>
        <v/>
      </c>
      <c r="AB14" s="51" t="str">
        <f>IF(AND('Mapa final'!$Y$58="Muy Alta",'Mapa final'!$AA$58="Mayor"),CONCATENATE("R9C",'Mapa final'!$O$58),"")</f>
        <v/>
      </c>
      <c r="AC14" s="52" t="str">
        <f>IF(AND('Mapa final'!$Y$59="Muy Alta",'Mapa final'!$AA$59="Mayor"),CONCATENATE("R9C",'Mapa final'!$O$59),"")</f>
        <v/>
      </c>
      <c r="AD14" s="57" t="str">
        <f>IF(AND('Mapa final'!$Y$60="Muy Alta",'Mapa final'!$AA$60="Mayor"),CONCATENATE("R9C",'Mapa final'!$O$60),"")</f>
        <v/>
      </c>
      <c r="AE14" s="57" t="str">
        <f>IF(AND('Mapa final'!$Y$61="Muy Alta",'Mapa final'!$AA$61="Mayor"),CONCATENATE("R9C",'Mapa final'!$O$61),"")</f>
        <v/>
      </c>
      <c r="AF14" s="57" t="str">
        <f>IF(AND('Mapa final'!$Y$62="Muy Alta",'Mapa final'!$AA$62="Mayor"),CONCATENATE("R9C",'Mapa final'!$O$62),"")</f>
        <v/>
      </c>
      <c r="AG14" s="53" t="str">
        <f>IF(AND('Mapa final'!$Y$63="Muy Alta",'Mapa final'!$AA$63="Mayor"),CONCATENATE("R9C",'Mapa final'!$O$63),"")</f>
        <v/>
      </c>
      <c r="AH14" s="54" t="str">
        <f>IF(AND('Mapa final'!$Y$58="Muy Alta",'Mapa final'!$AA$58="Catastrófico"),CONCATENATE("R9C",'Mapa final'!$O$58),"")</f>
        <v/>
      </c>
      <c r="AI14" s="55" t="str">
        <f>IF(AND('Mapa final'!$Y$59="Muy Alta",'Mapa final'!$AA$59="Catastrófico"),CONCATENATE("R9C",'Mapa final'!$O$59),"")</f>
        <v/>
      </c>
      <c r="AJ14" s="55" t="str">
        <f>IF(AND('Mapa final'!$Y$60="Muy Alta",'Mapa final'!$AA$60="Catastrófico"),CONCATENATE("R9C",'Mapa final'!$O$60),"")</f>
        <v/>
      </c>
      <c r="AK14" s="55" t="str">
        <f>IF(AND('Mapa final'!$Y$61="Muy Alta",'Mapa final'!$AA$61="Catastrófico"),CONCATENATE("R9C",'Mapa final'!$O$61),"")</f>
        <v/>
      </c>
      <c r="AL14" s="55" t="str">
        <f>IF(AND('Mapa final'!$Y$62="Muy Alta",'Mapa final'!$AA$62="Catastrófico"),CONCATENATE("R9C",'Mapa final'!$O$62),"")</f>
        <v/>
      </c>
      <c r="AM14" s="56" t="str">
        <f>IF(AND('Mapa final'!$Y$63="Muy Alta",'Mapa final'!$AA$63="Catastrófico"),CONCATENATE("R9C",'Mapa final'!$O$63),"")</f>
        <v/>
      </c>
      <c r="AN14" s="83"/>
      <c r="AO14" s="610"/>
      <c r="AP14" s="611"/>
      <c r="AQ14" s="611"/>
      <c r="AR14" s="611"/>
      <c r="AS14" s="611"/>
      <c r="AT14" s="612"/>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502"/>
      <c r="C15" s="502"/>
      <c r="D15" s="503"/>
      <c r="E15" s="605"/>
      <c r="F15" s="606"/>
      <c r="G15" s="606"/>
      <c r="H15" s="606"/>
      <c r="I15" s="620"/>
      <c r="J15" s="58" t="str">
        <f>IF(AND('Mapa final'!$Y$64="Muy Alta",'Mapa final'!$AA$64="Leve"),CONCATENATE("R10C",'Mapa final'!$O$64),"")</f>
        <v/>
      </c>
      <c r="K15" s="59" t="str">
        <f>IF(AND('Mapa final'!$Y$65="Muy Alta",'Mapa final'!$AA$65="Leve"),CONCATENATE("R10C",'Mapa final'!$O$65),"")</f>
        <v/>
      </c>
      <c r="L15" s="59" t="str">
        <f>IF(AND('Mapa final'!$Y$66="Muy Alta",'Mapa final'!$AA$66="Leve"),CONCATENATE("R10C",'Mapa final'!$O$66),"")</f>
        <v/>
      </c>
      <c r="M15" s="59" t="str">
        <f>IF(AND('Mapa final'!$Y$67="Muy Alta",'Mapa final'!$AA$67="Leve"),CONCATENATE("R10C",'Mapa final'!$O$67),"")</f>
        <v/>
      </c>
      <c r="N15" s="59" t="str">
        <f>IF(AND('Mapa final'!$Y$68="Muy Alta",'Mapa final'!$AA$68="Leve"),CONCATENATE("R10C",'Mapa final'!$O$68),"")</f>
        <v/>
      </c>
      <c r="O15" s="60" t="str">
        <f>IF(AND('Mapa final'!$Y$69="Muy Alta",'Mapa final'!$AA$69="Leve"),CONCATENATE("R10C",'Mapa final'!$O$69),"")</f>
        <v/>
      </c>
      <c r="P15" s="51" t="str">
        <f>IF(AND('Mapa final'!$Y$64="Muy Alta",'Mapa final'!$AA$64="Menor"),CONCATENATE("R10C",'Mapa final'!$O$64),"")</f>
        <v/>
      </c>
      <c r="Q15" s="52" t="str">
        <f>IF(AND('Mapa final'!$Y$65="Muy Alta",'Mapa final'!$AA$65="Menor"),CONCATENATE("R10C",'Mapa final'!$O$65),"")</f>
        <v/>
      </c>
      <c r="R15" s="52" t="str">
        <f>IF(AND('Mapa final'!$Y$66="Muy Alta",'Mapa final'!$AA$66="Menor"),CONCATENATE("R10C",'Mapa final'!$O$66),"")</f>
        <v/>
      </c>
      <c r="S15" s="52" t="str">
        <f>IF(AND('Mapa final'!$Y$67="Muy Alta",'Mapa final'!$AA$67="Menor"),CONCATENATE("R10C",'Mapa final'!$O$67),"")</f>
        <v/>
      </c>
      <c r="T15" s="52" t="str">
        <f>IF(AND('Mapa final'!$Y$68="Muy Alta",'Mapa final'!$AA$68="Menor"),CONCATENATE("R10C",'Mapa final'!$O$68),"")</f>
        <v/>
      </c>
      <c r="U15" s="53" t="str">
        <f>IF(AND('Mapa final'!$Y$69="Muy Alta",'Mapa final'!$AA$69="Menor"),CONCATENATE("R10C",'Mapa final'!$O$69),"")</f>
        <v/>
      </c>
      <c r="V15" s="58" t="str">
        <f>IF(AND('Mapa final'!$Y$64="Muy Alta",'Mapa final'!$AA$64="Moderado"),CONCATENATE("R10C",'Mapa final'!$O$64),"")</f>
        <v/>
      </c>
      <c r="W15" s="59" t="str">
        <f>IF(AND('Mapa final'!$Y$65="Muy Alta",'Mapa final'!$AA$65="Moderado"),CONCATENATE("R10C",'Mapa final'!$O$65),"")</f>
        <v/>
      </c>
      <c r="X15" s="59" t="str">
        <f>IF(AND('Mapa final'!$Y$66="Muy Alta",'Mapa final'!$AA$66="Moderado"),CONCATENATE("R10C",'Mapa final'!$O$66),"")</f>
        <v/>
      </c>
      <c r="Y15" s="59" t="str">
        <f>IF(AND('Mapa final'!$Y$67="Muy Alta",'Mapa final'!$AA$67="Moderado"),CONCATENATE("R10C",'Mapa final'!$O$67),"")</f>
        <v/>
      </c>
      <c r="Z15" s="59" t="str">
        <f>IF(AND('Mapa final'!$Y$68="Muy Alta",'Mapa final'!$AA$68="Moderado"),CONCATENATE("R10C",'Mapa final'!$O$68),"")</f>
        <v/>
      </c>
      <c r="AA15" s="60" t="str">
        <f>IF(AND('Mapa final'!$Y$69="Muy Alta",'Mapa final'!$AA$69="Moderado"),CONCATENATE("R10C",'Mapa final'!$O$69),"")</f>
        <v/>
      </c>
      <c r="AB15" s="51" t="str">
        <f>IF(AND('Mapa final'!$Y$64="Muy Alta",'Mapa final'!$AA$64="Mayor"),CONCATENATE("R10C",'Mapa final'!$O$64),"")</f>
        <v/>
      </c>
      <c r="AC15" s="52" t="str">
        <f>IF(AND('Mapa final'!$Y$65="Muy Alta",'Mapa final'!$AA$65="Mayor"),CONCATENATE("R10C",'Mapa final'!$O$65),"")</f>
        <v/>
      </c>
      <c r="AD15" s="52" t="str">
        <f>IF(AND('Mapa final'!$Y$66="Muy Alta",'Mapa final'!$AA$66="Mayor"),CONCATENATE("R10C",'Mapa final'!$O$66),"")</f>
        <v/>
      </c>
      <c r="AE15" s="52" t="str">
        <f>IF(AND('Mapa final'!$Y$67="Muy Alta",'Mapa final'!$AA$67="Mayor"),CONCATENATE("R10C",'Mapa final'!$O$67),"")</f>
        <v/>
      </c>
      <c r="AF15" s="52" t="str">
        <f>IF(AND('Mapa final'!$Y$68="Muy Alta",'Mapa final'!$AA$68="Mayor"),CONCATENATE("R10C",'Mapa final'!$O$68),"")</f>
        <v/>
      </c>
      <c r="AG15" s="53" t="str">
        <f>IF(AND('Mapa final'!$Y$69="Muy Alta",'Mapa final'!$AA$69="Mayor"),CONCATENATE("R10C",'Mapa final'!$O$69),"")</f>
        <v/>
      </c>
      <c r="AH15" s="61" t="str">
        <f>IF(AND('Mapa final'!$Y$64="Muy Alta",'Mapa final'!$AA$64="Catastrófico"),CONCATENATE("R10C",'Mapa final'!$O$64),"")</f>
        <v/>
      </c>
      <c r="AI15" s="62" t="str">
        <f>IF(AND('Mapa final'!$Y$65="Muy Alta",'Mapa final'!$AA$65="Catastrófico"),CONCATENATE("R10C",'Mapa final'!$O$65),"")</f>
        <v/>
      </c>
      <c r="AJ15" s="62" t="str">
        <f>IF(AND('Mapa final'!$Y$66="Muy Alta",'Mapa final'!$AA$66="Catastrófico"),CONCATENATE("R10C",'Mapa final'!$O$66),"")</f>
        <v/>
      </c>
      <c r="AK15" s="62" t="str">
        <f>IF(AND('Mapa final'!$Y$67="Muy Alta",'Mapa final'!$AA$67="Catastrófico"),CONCATENATE("R10C",'Mapa final'!$O$67),"")</f>
        <v/>
      </c>
      <c r="AL15" s="62" t="str">
        <f>IF(AND('Mapa final'!$Y$68="Muy Alta",'Mapa final'!$AA$68="Catastrófico"),CONCATENATE("R10C",'Mapa final'!$O$68),"")</f>
        <v/>
      </c>
      <c r="AM15" s="63" t="str">
        <f>IF(AND('Mapa final'!$Y$69="Muy Alta",'Mapa final'!$AA$69="Catastrófico"),CONCATENATE("R10C",'Mapa final'!$O$69),"")</f>
        <v/>
      </c>
      <c r="AN15" s="83"/>
      <c r="AO15" s="613"/>
      <c r="AP15" s="614"/>
      <c r="AQ15" s="614"/>
      <c r="AR15" s="614"/>
      <c r="AS15" s="614"/>
      <c r="AT15" s="615"/>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502"/>
      <c r="C16" s="502"/>
      <c r="D16" s="503"/>
      <c r="E16" s="599" t="s">
        <v>115</v>
      </c>
      <c r="F16" s="600"/>
      <c r="G16" s="600"/>
      <c r="H16" s="600"/>
      <c r="I16" s="600"/>
      <c r="J16" s="64" t="str">
        <f>IF(AND('Mapa final'!$Y$10="Alta",'Mapa final'!$AA$10="Leve"),CONCATENATE("R1C",'Mapa final'!$O$10),"")</f>
        <v/>
      </c>
      <c r="K16" s="65" t="str">
        <f>IF(AND('Mapa final'!$Y$11="Alta",'Mapa final'!$AA$11="Leve"),CONCATENATE("R1C",'Mapa final'!$O$11),"")</f>
        <v/>
      </c>
      <c r="L16" s="65" t="str">
        <f>IF(AND('Mapa final'!$Y$12="Alta",'Mapa final'!$AA$12="Leve"),CONCATENATE("R1C",'Mapa final'!$O$12),"")</f>
        <v/>
      </c>
      <c r="M16" s="65" t="str">
        <f>IF(AND('Mapa final'!$Y$13="Alta",'Mapa final'!$AA$13="Leve"),CONCATENATE("R1C",'Mapa final'!$O$13),"")</f>
        <v/>
      </c>
      <c r="N16" s="65" t="str">
        <f>IF(AND('Mapa final'!$Y$14="Alta",'Mapa final'!$AA$14="Leve"),CONCATENATE("R1C",'Mapa final'!$O$14),"")</f>
        <v/>
      </c>
      <c r="O16" s="66" t="str">
        <f>IF(AND('Mapa final'!$Y$15="Alta",'Mapa final'!$AA$15="Leve"),CONCATENATE("R1C",'Mapa final'!$O$15),"")</f>
        <v/>
      </c>
      <c r="P16" s="64" t="str">
        <f>IF(AND('Mapa final'!$Y$10="Alta",'Mapa final'!$AA$10="Menor"),CONCATENATE("R1C",'Mapa final'!$O$10),"")</f>
        <v/>
      </c>
      <c r="Q16" s="65" t="str">
        <f>IF(AND('Mapa final'!$Y$11="Alta",'Mapa final'!$AA$11="Menor"),CONCATENATE("R1C",'Mapa final'!$O$11),"")</f>
        <v/>
      </c>
      <c r="R16" s="65" t="str">
        <f>IF(AND('Mapa final'!$Y$12="Alta",'Mapa final'!$AA$12="Menor"),CONCATENATE("R1C",'Mapa final'!$O$12),"")</f>
        <v/>
      </c>
      <c r="S16" s="65" t="str">
        <f>IF(AND('Mapa final'!$Y$13="Alta",'Mapa final'!$AA$13="Menor"),CONCATENATE("R1C",'Mapa final'!$O$13),"")</f>
        <v/>
      </c>
      <c r="T16" s="65" t="str">
        <f>IF(AND('Mapa final'!$Y$14="Alta",'Mapa final'!$AA$14="Menor"),CONCATENATE("R1C",'Mapa final'!$O$14),"")</f>
        <v/>
      </c>
      <c r="U16" s="66" t="str">
        <f>IF(AND('Mapa final'!$Y$15="Alta",'Mapa final'!$AA$15="Menor"),CONCATENATE("R1C",'Mapa final'!$O$15),"")</f>
        <v/>
      </c>
      <c r="V16" s="45" t="str">
        <f>IF(AND('Mapa final'!$Y$10="Alta",'Mapa final'!$AA$10="Moderado"),CONCATENATE("R1C",'Mapa final'!$O$10),"")</f>
        <v/>
      </c>
      <c r="W16" s="46" t="str">
        <f>IF(AND('Mapa final'!$Y$11="Alta",'Mapa final'!$AA$11="Moderado"),CONCATENATE("R1C",'Mapa final'!$O$11),"")</f>
        <v/>
      </c>
      <c r="X16" s="46" t="str">
        <f>IF(AND('Mapa final'!$Y$12="Alta",'Mapa final'!$AA$12="Moderado"),CONCATENATE("R1C",'Mapa final'!$O$12),"")</f>
        <v/>
      </c>
      <c r="Y16" s="46" t="str">
        <f>IF(AND('Mapa final'!$Y$13="Alta",'Mapa final'!$AA$13="Moderado"),CONCATENATE("R1C",'Mapa final'!$O$13),"")</f>
        <v/>
      </c>
      <c r="Z16" s="46" t="str">
        <f>IF(AND('Mapa final'!$Y$14="Alta",'Mapa final'!$AA$14="Moderado"),CONCATENATE("R1C",'Mapa final'!$O$14),"")</f>
        <v/>
      </c>
      <c r="AA16" s="47" t="str">
        <f>IF(AND('Mapa final'!$Y$15="Alta",'Mapa final'!$AA$15="Moderado"),CONCATENATE("R1C",'Mapa final'!$O$15),"")</f>
        <v/>
      </c>
      <c r="AB16" s="45" t="str">
        <f>IF(AND('Mapa final'!$Y$10="Alta",'Mapa final'!$AA$10="Mayor"),CONCATENATE("R1C",'Mapa final'!$O$10),"")</f>
        <v/>
      </c>
      <c r="AC16" s="46" t="str">
        <f>IF(AND('Mapa final'!$Y$11="Alta",'Mapa final'!$AA$11="Mayor"),CONCATENATE("R1C",'Mapa final'!$O$11),"")</f>
        <v/>
      </c>
      <c r="AD16" s="46" t="str">
        <f>IF(AND('Mapa final'!$Y$12="Alta",'Mapa final'!$AA$12="Mayor"),CONCATENATE("R1C",'Mapa final'!$O$12),"")</f>
        <v/>
      </c>
      <c r="AE16" s="46" t="str">
        <f>IF(AND('Mapa final'!$Y$13="Alta",'Mapa final'!$AA$13="Mayor"),CONCATENATE("R1C",'Mapa final'!$O$13),"")</f>
        <v/>
      </c>
      <c r="AF16" s="46" t="str">
        <f>IF(AND('Mapa final'!$Y$14="Alta",'Mapa final'!$AA$14="Mayor"),CONCATENATE("R1C",'Mapa final'!$O$14),"")</f>
        <v/>
      </c>
      <c r="AG16" s="47" t="str">
        <f>IF(AND('Mapa final'!$Y$15="Alta",'Mapa final'!$AA$15="Mayor"),CONCATENATE("R1C",'Mapa final'!$O$15),"")</f>
        <v/>
      </c>
      <c r="AH16" s="48" t="str">
        <f>IF(AND('Mapa final'!$Y$10="Alta",'Mapa final'!$AA$10="Catastrófico"),CONCATENATE("R1C",'Mapa final'!$O$10),"")</f>
        <v/>
      </c>
      <c r="AI16" s="49" t="str">
        <f>IF(AND('Mapa final'!$Y$11="Alta",'Mapa final'!$AA$11="Catastrófico"),CONCATENATE("R1C",'Mapa final'!$O$11),"")</f>
        <v/>
      </c>
      <c r="AJ16" s="49" t="str">
        <f>IF(AND('Mapa final'!$Y$12="Alta",'Mapa final'!$AA$12="Catastrófico"),CONCATENATE("R1C",'Mapa final'!$O$12),"")</f>
        <v/>
      </c>
      <c r="AK16" s="49" t="str">
        <f>IF(AND('Mapa final'!$Y$13="Alta",'Mapa final'!$AA$13="Catastrófico"),CONCATENATE("R1C",'Mapa final'!$O$13),"")</f>
        <v/>
      </c>
      <c r="AL16" s="49" t="str">
        <f>IF(AND('Mapa final'!$Y$14="Alta",'Mapa final'!$AA$14="Catastrófico"),CONCATENATE("R1C",'Mapa final'!$O$14),"")</f>
        <v/>
      </c>
      <c r="AM16" s="50" t="str">
        <f>IF(AND('Mapa final'!$Y$15="Alta",'Mapa final'!$AA$15="Catastrófico"),CONCATENATE("R1C",'Mapa final'!$O$15),"")</f>
        <v/>
      </c>
      <c r="AN16" s="83"/>
      <c r="AO16" s="590" t="s">
        <v>80</v>
      </c>
      <c r="AP16" s="591"/>
      <c r="AQ16" s="591"/>
      <c r="AR16" s="591"/>
      <c r="AS16" s="591"/>
      <c r="AT16" s="592"/>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502"/>
      <c r="C17" s="502"/>
      <c r="D17" s="503"/>
      <c r="E17" s="601"/>
      <c r="F17" s="602"/>
      <c r="G17" s="602"/>
      <c r="H17" s="602"/>
      <c r="I17" s="602"/>
      <c r="J17" s="67" t="str">
        <f>IF(AND('Mapa final'!$Y$16="Alta",'Mapa final'!$AA$16="Leve"),CONCATENATE("R2C",'Mapa final'!$O$16),"")</f>
        <v/>
      </c>
      <c r="K17" s="68" t="str">
        <f>IF(AND('Mapa final'!$Y$17="Alta",'Mapa final'!$AA$17="Leve"),CONCATENATE("R2C",'Mapa final'!$O$17),"")</f>
        <v/>
      </c>
      <c r="L17" s="68" t="str">
        <f>IF(AND('Mapa final'!$Y$18="Alta",'Mapa final'!$AA$18="Leve"),CONCATENATE("R2C",'Mapa final'!$O$18),"")</f>
        <v/>
      </c>
      <c r="M17" s="68" t="str">
        <f>IF(AND('Mapa final'!$Y$19="Alta",'Mapa final'!$AA$19="Leve"),CONCATENATE("R2C",'Mapa final'!$O$19),"")</f>
        <v/>
      </c>
      <c r="N17" s="68" t="str">
        <f>IF(AND('Mapa final'!$Y$20="Alta",'Mapa final'!$AA$20="Leve"),CONCATENATE("R2C",'Mapa final'!$O$20),"")</f>
        <v/>
      </c>
      <c r="O17" s="69" t="str">
        <f>IF(AND('Mapa final'!$Y$21="Alta",'Mapa final'!$AA$21="Leve"),CONCATENATE("R2C",'Mapa final'!$O$21),"")</f>
        <v/>
      </c>
      <c r="P17" s="67" t="str">
        <f>IF(AND('Mapa final'!$Y$16="Alta",'Mapa final'!$AA$16="Menor"),CONCATENATE("R2C",'Mapa final'!$O$16),"")</f>
        <v/>
      </c>
      <c r="Q17" s="68" t="str">
        <f>IF(AND('Mapa final'!$Y$17="Alta",'Mapa final'!$AA$17="Menor"),CONCATENATE("R2C",'Mapa final'!$O$17),"")</f>
        <v/>
      </c>
      <c r="R17" s="68" t="str">
        <f>IF(AND('Mapa final'!$Y$18="Alta",'Mapa final'!$AA$18="Menor"),CONCATENATE("R2C",'Mapa final'!$O$18),"")</f>
        <v/>
      </c>
      <c r="S17" s="68" t="str">
        <f>IF(AND('Mapa final'!$Y$19="Alta",'Mapa final'!$AA$19="Menor"),CONCATENATE("R2C",'Mapa final'!$O$19),"")</f>
        <v/>
      </c>
      <c r="T17" s="68" t="str">
        <f>IF(AND('Mapa final'!$Y$20="Alta",'Mapa final'!$AA$20="Menor"),CONCATENATE("R2C",'Mapa final'!$O$20),"")</f>
        <v/>
      </c>
      <c r="U17" s="69" t="str">
        <f>IF(AND('Mapa final'!$Y$21="Alta",'Mapa final'!$AA$21="Menor"),CONCATENATE("R2C",'Mapa final'!$O$21),"")</f>
        <v/>
      </c>
      <c r="V17" s="51" t="str">
        <f>IF(AND('Mapa final'!$Y$16="Alta",'Mapa final'!$AA$16="Moderado"),CONCATENATE("R2C",'Mapa final'!$O$16),"")</f>
        <v/>
      </c>
      <c r="W17" s="52" t="str">
        <f>IF(AND('Mapa final'!$Y$17="Alta",'Mapa final'!$AA$17="Moderado"),CONCATENATE("R2C",'Mapa final'!$O$17),"")</f>
        <v/>
      </c>
      <c r="X17" s="52" t="str">
        <f>IF(AND('Mapa final'!$Y$18="Alta",'Mapa final'!$AA$18="Moderado"),CONCATENATE("R2C",'Mapa final'!$O$18),"")</f>
        <v/>
      </c>
      <c r="Y17" s="52" t="str">
        <f>IF(AND('Mapa final'!$Y$19="Alta",'Mapa final'!$AA$19="Moderado"),CONCATENATE("R2C",'Mapa final'!$O$19),"")</f>
        <v/>
      </c>
      <c r="Z17" s="52" t="str">
        <f>IF(AND('Mapa final'!$Y$20="Alta",'Mapa final'!$AA$20="Moderado"),CONCATENATE("R2C",'Mapa final'!$O$20),"")</f>
        <v/>
      </c>
      <c r="AA17" s="53" t="str">
        <f>IF(AND('Mapa final'!$Y$21="Alta",'Mapa final'!$AA$21="Moderado"),CONCATENATE("R2C",'Mapa final'!$O$21),"")</f>
        <v/>
      </c>
      <c r="AB17" s="51" t="str">
        <f>IF(AND('Mapa final'!$Y$16="Alta",'Mapa final'!$AA$16="Mayor"),CONCATENATE("R2C",'Mapa final'!$O$16),"")</f>
        <v/>
      </c>
      <c r="AC17" s="52" t="str">
        <f>IF(AND('Mapa final'!$Y$17="Alta",'Mapa final'!$AA$17="Mayor"),CONCATENATE("R2C",'Mapa final'!$O$17),"")</f>
        <v/>
      </c>
      <c r="AD17" s="52" t="str">
        <f>IF(AND('Mapa final'!$Y$18="Alta",'Mapa final'!$AA$18="Mayor"),CONCATENATE("R2C",'Mapa final'!$O$18),"")</f>
        <v/>
      </c>
      <c r="AE17" s="52" t="str">
        <f>IF(AND('Mapa final'!$Y$19="Alta",'Mapa final'!$AA$19="Mayor"),CONCATENATE("R2C",'Mapa final'!$O$19),"")</f>
        <v/>
      </c>
      <c r="AF17" s="52" t="str">
        <f>IF(AND('Mapa final'!$Y$20="Alta",'Mapa final'!$AA$20="Mayor"),CONCATENATE("R2C",'Mapa final'!$O$20),"")</f>
        <v/>
      </c>
      <c r="AG17" s="53" t="str">
        <f>IF(AND('Mapa final'!$Y$21="Alta",'Mapa final'!$AA$21="Mayor"),CONCATENATE("R2C",'Mapa final'!$O$21),"")</f>
        <v/>
      </c>
      <c r="AH17" s="54" t="str">
        <f>IF(AND('Mapa final'!$Y$16="Alta",'Mapa final'!$AA$16="Catastrófico"),CONCATENATE("R2C",'Mapa final'!$O$16),"")</f>
        <v/>
      </c>
      <c r="AI17" s="55" t="str">
        <f>IF(AND('Mapa final'!$Y$17="Alta",'Mapa final'!$AA$17="Catastrófico"),CONCATENATE("R2C",'Mapa final'!$O$17),"")</f>
        <v/>
      </c>
      <c r="AJ17" s="55" t="str">
        <f>IF(AND('Mapa final'!$Y$18="Alta",'Mapa final'!$AA$18="Catastrófico"),CONCATENATE("R2C",'Mapa final'!$O$18),"")</f>
        <v/>
      </c>
      <c r="AK17" s="55" t="str">
        <f>IF(AND('Mapa final'!$Y$19="Alta",'Mapa final'!$AA$19="Catastrófico"),CONCATENATE("R2C",'Mapa final'!$O$19),"")</f>
        <v/>
      </c>
      <c r="AL17" s="55" t="str">
        <f>IF(AND('Mapa final'!$Y$20="Alta",'Mapa final'!$AA$20="Catastrófico"),CONCATENATE("R2C",'Mapa final'!$O$20),"")</f>
        <v/>
      </c>
      <c r="AM17" s="56" t="str">
        <f>IF(AND('Mapa final'!$Y$21="Alta",'Mapa final'!$AA$21="Catastrófico"),CONCATENATE("R2C",'Mapa final'!$O$21),"")</f>
        <v/>
      </c>
      <c r="AN17" s="83"/>
      <c r="AO17" s="593"/>
      <c r="AP17" s="594"/>
      <c r="AQ17" s="594"/>
      <c r="AR17" s="594"/>
      <c r="AS17" s="594"/>
      <c r="AT17" s="595"/>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502"/>
      <c r="C18" s="502"/>
      <c r="D18" s="503"/>
      <c r="E18" s="603"/>
      <c r="F18" s="604"/>
      <c r="G18" s="604"/>
      <c r="H18" s="604"/>
      <c r="I18" s="602"/>
      <c r="J18" s="67" t="str">
        <f>IF(AND('Mapa final'!$Y$22="Alta",'Mapa final'!$AA$22="Leve"),CONCATENATE("R3C",'Mapa final'!$O$22),"")</f>
        <v/>
      </c>
      <c r="K18" s="68" t="str">
        <f>IF(AND('Mapa final'!$Y$23="Alta",'Mapa final'!$AA$23="Leve"),CONCATENATE("R3C",'Mapa final'!$O$23),"")</f>
        <v/>
      </c>
      <c r="L18" s="68" t="str">
        <f>IF(AND('Mapa final'!$Y$24="Alta",'Mapa final'!$AA$24="Leve"),CONCATENATE("R3C",'Mapa final'!$O$24),"")</f>
        <v/>
      </c>
      <c r="M18" s="68" t="str">
        <f>IF(AND('Mapa final'!$Y$25="Alta",'Mapa final'!$AA$25="Leve"),CONCATENATE("R3C",'Mapa final'!$O$25),"")</f>
        <v/>
      </c>
      <c r="N18" s="68" t="str">
        <f>IF(AND('Mapa final'!$Y$26="Alta",'Mapa final'!$AA$26="Leve"),CONCATENATE("R3C",'Mapa final'!$O$26),"")</f>
        <v/>
      </c>
      <c r="O18" s="69" t="str">
        <f>IF(AND('Mapa final'!$Y$27="Alta",'Mapa final'!$AA$27="Leve"),CONCATENATE("R3C",'Mapa final'!$O$27),"")</f>
        <v/>
      </c>
      <c r="P18" s="67" t="str">
        <f>IF(AND('Mapa final'!$Y$22="Alta",'Mapa final'!$AA$22="Menor"),CONCATENATE("R3C",'Mapa final'!$O$22),"")</f>
        <v/>
      </c>
      <c r="Q18" s="68" t="str">
        <f>IF(AND('Mapa final'!$Y$23="Alta",'Mapa final'!$AA$23="Menor"),CONCATENATE("R3C",'Mapa final'!$O$23),"")</f>
        <v/>
      </c>
      <c r="R18" s="68" t="str">
        <f>IF(AND('Mapa final'!$Y$24="Alta",'Mapa final'!$AA$24="Menor"),CONCATENATE("R3C",'Mapa final'!$O$24),"")</f>
        <v/>
      </c>
      <c r="S18" s="68" t="str">
        <f>IF(AND('Mapa final'!$Y$25="Alta",'Mapa final'!$AA$25="Menor"),CONCATENATE("R3C",'Mapa final'!$O$25),"")</f>
        <v/>
      </c>
      <c r="T18" s="68" t="str">
        <f>IF(AND('Mapa final'!$Y$26="Alta",'Mapa final'!$AA$26="Menor"),CONCATENATE("R3C",'Mapa final'!$O$26),"")</f>
        <v/>
      </c>
      <c r="U18" s="69" t="str">
        <f>IF(AND('Mapa final'!$Y$27="Alta",'Mapa final'!$AA$27="Menor"),CONCATENATE("R3C",'Mapa final'!$O$27),"")</f>
        <v/>
      </c>
      <c r="V18" s="51" t="str">
        <f>IF(AND('Mapa final'!$Y$22="Alta",'Mapa final'!$AA$22="Moderado"),CONCATENATE("R3C",'Mapa final'!$O$22),"")</f>
        <v/>
      </c>
      <c r="W18" s="52" t="str">
        <f>IF(AND('Mapa final'!$Y$23="Alta",'Mapa final'!$AA$23="Moderado"),CONCATENATE("R3C",'Mapa final'!$O$23),"")</f>
        <v/>
      </c>
      <c r="X18" s="52" t="str">
        <f>IF(AND('Mapa final'!$Y$24="Alta",'Mapa final'!$AA$24="Moderado"),CONCATENATE("R3C",'Mapa final'!$O$24),"")</f>
        <v/>
      </c>
      <c r="Y18" s="52" t="str">
        <f>IF(AND('Mapa final'!$Y$25="Alta",'Mapa final'!$AA$25="Moderado"),CONCATENATE("R3C",'Mapa final'!$O$25),"")</f>
        <v/>
      </c>
      <c r="Z18" s="52" t="str">
        <f>IF(AND('Mapa final'!$Y$26="Alta",'Mapa final'!$AA$26="Moderado"),CONCATENATE("R3C",'Mapa final'!$O$26),"")</f>
        <v/>
      </c>
      <c r="AA18" s="53" t="str">
        <f>IF(AND('Mapa final'!$Y$27="Alta",'Mapa final'!$AA$27="Moderado"),CONCATENATE("R3C",'Mapa final'!$O$27),"")</f>
        <v/>
      </c>
      <c r="AB18" s="51" t="str">
        <f>IF(AND('Mapa final'!$Y$22="Alta",'Mapa final'!$AA$22="Mayor"),CONCATENATE("R3C",'Mapa final'!$O$22),"")</f>
        <v/>
      </c>
      <c r="AC18" s="52" t="str">
        <f>IF(AND('Mapa final'!$Y$23="Alta",'Mapa final'!$AA$23="Mayor"),CONCATENATE("R3C",'Mapa final'!$O$23),"")</f>
        <v/>
      </c>
      <c r="AD18" s="52" t="str">
        <f>IF(AND('Mapa final'!$Y$24="Alta",'Mapa final'!$AA$24="Mayor"),CONCATENATE("R3C",'Mapa final'!$O$24),"")</f>
        <v/>
      </c>
      <c r="AE18" s="52" t="str">
        <f>IF(AND('Mapa final'!$Y$25="Alta",'Mapa final'!$AA$25="Mayor"),CONCATENATE("R3C",'Mapa final'!$O$25),"")</f>
        <v/>
      </c>
      <c r="AF18" s="52" t="str">
        <f>IF(AND('Mapa final'!$Y$26="Alta",'Mapa final'!$AA$26="Mayor"),CONCATENATE("R3C",'Mapa final'!$O$26),"")</f>
        <v/>
      </c>
      <c r="AG18" s="53" t="str">
        <f>IF(AND('Mapa final'!$Y$27="Alta",'Mapa final'!$AA$27="Mayor"),CONCATENATE("R3C",'Mapa final'!$O$27),"")</f>
        <v/>
      </c>
      <c r="AH18" s="54" t="str">
        <f>IF(AND('Mapa final'!$Y$22="Alta",'Mapa final'!$AA$22="Catastrófico"),CONCATENATE("R3C",'Mapa final'!$O$22),"")</f>
        <v/>
      </c>
      <c r="AI18" s="55" t="str">
        <f>IF(AND('Mapa final'!$Y$23="Alta",'Mapa final'!$AA$23="Catastrófico"),CONCATENATE("R3C",'Mapa final'!$O$23),"")</f>
        <v/>
      </c>
      <c r="AJ18" s="55" t="str">
        <f>IF(AND('Mapa final'!$Y$24="Alta",'Mapa final'!$AA$24="Catastrófico"),CONCATENATE("R3C",'Mapa final'!$O$24),"")</f>
        <v/>
      </c>
      <c r="AK18" s="55" t="str">
        <f>IF(AND('Mapa final'!$Y$25="Alta",'Mapa final'!$AA$25="Catastrófico"),CONCATENATE("R3C",'Mapa final'!$O$25),"")</f>
        <v/>
      </c>
      <c r="AL18" s="55" t="str">
        <f>IF(AND('Mapa final'!$Y$26="Alta",'Mapa final'!$AA$26="Catastrófico"),CONCATENATE("R3C",'Mapa final'!$O$26),"")</f>
        <v/>
      </c>
      <c r="AM18" s="56" t="str">
        <f>IF(AND('Mapa final'!$Y$27="Alta",'Mapa final'!$AA$27="Catastrófico"),CONCATENATE("R3C",'Mapa final'!$O$27),"")</f>
        <v/>
      </c>
      <c r="AN18" s="83"/>
      <c r="AO18" s="593"/>
      <c r="AP18" s="594"/>
      <c r="AQ18" s="594"/>
      <c r="AR18" s="594"/>
      <c r="AS18" s="594"/>
      <c r="AT18" s="595"/>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502"/>
      <c r="C19" s="502"/>
      <c r="D19" s="503"/>
      <c r="E19" s="603"/>
      <c r="F19" s="604"/>
      <c r="G19" s="604"/>
      <c r="H19" s="604"/>
      <c r="I19" s="602"/>
      <c r="J19" s="67" t="str">
        <f>IF(AND('Mapa final'!$Y$28="Alta",'Mapa final'!$AA$28="Leve"),CONCATENATE("R4C",'Mapa final'!$O$28),"")</f>
        <v/>
      </c>
      <c r="K19" s="68" t="str">
        <f>IF(AND('Mapa final'!$Y$29="Alta",'Mapa final'!$AA$29="Leve"),CONCATENATE("R4C",'Mapa final'!$O$29),"")</f>
        <v/>
      </c>
      <c r="L19" s="68" t="str">
        <f>IF(AND('Mapa final'!$Y$30="Alta",'Mapa final'!$AA$30="Leve"),CONCATENATE("R4C",'Mapa final'!$O$30),"")</f>
        <v/>
      </c>
      <c r="M19" s="68" t="str">
        <f>IF(AND('Mapa final'!$Y$31="Alta",'Mapa final'!$AA$31="Leve"),CONCATENATE("R4C",'Mapa final'!$O$31),"")</f>
        <v/>
      </c>
      <c r="N19" s="68" t="str">
        <f>IF(AND('Mapa final'!$Y$32="Alta",'Mapa final'!$AA$32="Leve"),CONCATENATE("R4C",'Mapa final'!$O$32),"")</f>
        <v/>
      </c>
      <c r="O19" s="69" t="str">
        <f>IF(AND('Mapa final'!$Y$33="Alta",'Mapa final'!$AA$33="Leve"),CONCATENATE("R4C",'Mapa final'!$O$33),"")</f>
        <v/>
      </c>
      <c r="P19" s="67" t="str">
        <f>IF(AND('Mapa final'!$Y$28="Alta",'Mapa final'!$AA$28="Menor"),CONCATENATE("R4C",'Mapa final'!$O$28),"")</f>
        <v/>
      </c>
      <c r="Q19" s="68" t="str">
        <f>IF(AND('Mapa final'!$Y$29="Alta",'Mapa final'!$AA$29="Menor"),CONCATENATE("R4C",'Mapa final'!$O$29),"")</f>
        <v/>
      </c>
      <c r="R19" s="68" t="str">
        <f>IF(AND('Mapa final'!$Y$30="Alta",'Mapa final'!$AA$30="Menor"),CONCATENATE("R4C",'Mapa final'!$O$30),"")</f>
        <v/>
      </c>
      <c r="S19" s="68" t="str">
        <f>IF(AND('Mapa final'!$Y$31="Alta",'Mapa final'!$AA$31="Menor"),CONCATENATE("R4C",'Mapa final'!$O$31),"")</f>
        <v/>
      </c>
      <c r="T19" s="68" t="str">
        <f>IF(AND('Mapa final'!$Y$32="Alta",'Mapa final'!$AA$32="Menor"),CONCATENATE("R4C",'Mapa final'!$O$32),"")</f>
        <v/>
      </c>
      <c r="U19" s="69" t="str">
        <f>IF(AND('Mapa final'!$Y$33="Alta",'Mapa final'!$AA$33="Menor"),CONCATENATE("R4C",'Mapa final'!$O$33),"")</f>
        <v/>
      </c>
      <c r="V19" s="51" t="str">
        <f>IF(AND('Mapa final'!$Y$28="Alta",'Mapa final'!$AA$28="Moderado"),CONCATENATE("R4C",'Mapa final'!$O$28),"")</f>
        <v/>
      </c>
      <c r="W19" s="52" t="str">
        <f>IF(AND('Mapa final'!$Y$29="Alta",'Mapa final'!$AA$29="Moderado"),CONCATENATE("R4C",'Mapa final'!$O$29),"")</f>
        <v/>
      </c>
      <c r="X19" s="57" t="str">
        <f>IF(AND('Mapa final'!$Y$30="Alta",'Mapa final'!$AA$30="Moderado"),CONCATENATE("R4C",'Mapa final'!$O$30),"")</f>
        <v/>
      </c>
      <c r="Y19" s="57" t="str">
        <f>IF(AND('Mapa final'!$Y$31="Alta",'Mapa final'!$AA$31="Moderado"),CONCATENATE("R4C",'Mapa final'!$O$31),"")</f>
        <v/>
      </c>
      <c r="Z19" s="57" t="str">
        <f>IF(AND('Mapa final'!$Y$32="Alta",'Mapa final'!$AA$32="Moderado"),CONCATENATE("R4C",'Mapa final'!$O$32),"")</f>
        <v/>
      </c>
      <c r="AA19" s="53" t="str">
        <f>IF(AND('Mapa final'!$Y$33="Alta",'Mapa final'!$AA$33="Moderado"),CONCATENATE("R4C",'Mapa final'!$O$33),"")</f>
        <v/>
      </c>
      <c r="AB19" s="51" t="str">
        <f>IF(AND('Mapa final'!$Y$28="Alta",'Mapa final'!$AA$28="Mayor"),CONCATENATE("R4C",'Mapa final'!$O$28),"")</f>
        <v/>
      </c>
      <c r="AC19" s="52" t="str">
        <f>IF(AND('Mapa final'!$Y$29="Alta",'Mapa final'!$AA$29="Mayor"),CONCATENATE("R4C",'Mapa final'!$O$29),"")</f>
        <v/>
      </c>
      <c r="AD19" s="57" t="str">
        <f>IF(AND('Mapa final'!$Y$30="Alta",'Mapa final'!$AA$30="Mayor"),CONCATENATE("R4C",'Mapa final'!$O$30),"")</f>
        <v/>
      </c>
      <c r="AE19" s="57" t="str">
        <f>IF(AND('Mapa final'!$Y$31="Alta",'Mapa final'!$AA$31="Mayor"),CONCATENATE("R4C",'Mapa final'!$O$31),"")</f>
        <v/>
      </c>
      <c r="AF19" s="57" t="str">
        <f>IF(AND('Mapa final'!$Y$32="Alta",'Mapa final'!$AA$32="Mayor"),CONCATENATE("R4C",'Mapa final'!$O$32),"")</f>
        <v/>
      </c>
      <c r="AG19" s="53" t="str">
        <f>IF(AND('Mapa final'!$Y$33="Alta",'Mapa final'!$AA$33="Mayor"),CONCATENATE("R4C",'Mapa final'!$O$33),"")</f>
        <v/>
      </c>
      <c r="AH19" s="54" t="str">
        <f>IF(AND('Mapa final'!$Y$28="Alta",'Mapa final'!$AA$28="Catastrófico"),CONCATENATE("R4C",'Mapa final'!$O$28),"")</f>
        <v/>
      </c>
      <c r="AI19" s="55" t="str">
        <f>IF(AND('Mapa final'!$Y$29="Alta",'Mapa final'!$AA$29="Catastrófico"),CONCATENATE("R4C",'Mapa final'!$O$29),"")</f>
        <v/>
      </c>
      <c r="AJ19" s="55" t="str">
        <f>IF(AND('Mapa final'!$Y$30="Alta",'Mapa final'!$AA$30="Catastrófico"),CONCATENATE("R4C",'Mapa final'!$O$30),"")</f>
        <v/>
      </c>
      <c r="AK19" s="55" t="str">
        <f>IF(AND('Mapa final'!$Y$31="Alta",'Mapa final'!$AA$31="Catastrófico"),CONCATENATE("R4C",'Mapa final'!$O$31),"")</f>
        <v/>
      </c>
      <c r="AL19" s="55" t="str">
        <f>IF(AND('Mapa final'!$Y$32="Alta",'Mapa final'!$AA$32="Catastrófico"),CONCATENATE("R4C",'Mapa final'!$O$32),"")</f>
        <v/>
      </c>
      <c r="AM19" s="56" t="str">
        <f>IF(AND('Mapa final'!$Y$33="Alta",'Mapa final'!$AA$33="Catastrófico"),CONCATENATE("R4C",'Mapa final'!$O$33),"")</f>
        <v/>
      </c>
      <c r="AN19" s="83"/>
      <c r="AO19" s="593"/>
      <c r="AP19" s="594"/>
      <c r="AQ19" s="594"/>
      <c r="AR19" s="594"/>
      <c r="AS19" s="594"/>
      <c r="AT19" s="595"/>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502"/>
      <c r="C20" s="502"/>
      <c r="D20" s="503"/>
      <c r="E20" s="603"/>
      <c r="F20" s="604"/>
      <c r="G20" s="604"/>
      <c r="H20" s="604"/>
      <c r="I20" s="602"/>
      <c r="J20" s="67" t="str">
        <f>IF(AND('Mapa final'!$Y$34="Alta",'Mapa final'!$AA$34="Leve"),CONCATENATE("R5C",'Mapa final'!$O$34),"")</f>
        <v/>
      </c>
      <c r="K20" s="68" t="str">
        <f>IF(AND('Mapa final'!$Y$35="Alta",'Mapa final'!$AA$35="Leve"),CONCATENATE("R5C",'Mapa final'!$O$35),"")</f>
        <v/>
      </c>
      <c r="L20" s="68" t="str">
        <f>IF(AND('Mapa final'!$Y$36="Alta",'Mapa final'!$AA$36="Leve"),CONCATENATE("R5C",'Mapa final'!$O$36),"")</f>
        <v/>
      </c>
      <c r="M20" s="68" t="str">
        <f>IF(AND('Mapa final'!$Y$37="Alta",'Mapa final'!$AA$37="Leve"),CONCATENATE("R5C",'Mapa final'!$O$37),"")</f>
        <v/>
      </c>
      <c r="N20" s="68" t="str">
        <f>IF(AND('Mapa final'!$Y$38="Alta",'Mapa final'!$AA$38="Leve"),CONCATENATE("R5C",'Mapa final'!$O$38),"")</f>
        <v/>
      </c>
      <c r="O20" s="69" t="str">
        <f>IF(AND('Mapa final'!$Y$39="Alta",'Mapa final'!$AA$39="Leve"),CONCATENATE("R5C",'Mapa final'!$O$39),"")</f>
        <v/>
      </c>
      <c r="P20" s="67" t="str">
        <f>IF(AND('Mapa final'!$Y$34="Alta",'Mapa final'!$AA$34="Menor"),CONCATENATE("R5C",'Mapa final'!$O$34),"")</f>
        <v/>
      </c>
      <c r="Q20" s="68" t="str">
        <f>IF(AND('Mapa final'!$Y$35="Alta",'Mapa final'!$AA$35="Menor"),CONCATENATE("R5C",'Mapa final'!$O$35),"")</f>
        <v/>
      </c>
      <c r="R20" s="68" t="str">
        <f>IF(AND('Mapa final'!$Y$36="Alta",'Mapa final'!$AA$36="Menor"),CONCATENATE("R5C",'Mapa final'!$O$36),"")</f>
        <v/>
      </c>
      <c r="S20" s="68" t="str">
        <f>IF(AND('Mapa final'!$Y$37="Alta",'Mapa final'!$AA$37="Menor"),CONCATENATE("R5C",'Mapa final'!$O$37),"")</f>
        <v/>
      </c>
      <c r="T20" s="68" t="str">
        <f>IF(AND('Mapa final'!$Y$38="Alta",'Mapa final'!$AA$38="Menor"),CONCATENATE("R5C",'Mapa final'!$O$38),"")</f>
        <v/>
      </c>
      <c r="U20" s="69" t="str">
        <f>IF(AND('Mapa final'!$Y$39="Alta",'Mapa final'!$AA$39="Menor"),CONCATENATE("R5C",'Mapa final'!$O$39),"")</f>
        <v/>
      </c>
      <c r="V20" s="51" t="str">
        <f>IF(AND('Mapa final'!$Y$34="Alta",'Mapa final'!$AA$34="Moderado"),CONCATENATE("R5C",'Mapa final'!$O$34),"")</f>
        <v/>
      </c>
      <c r="W20" s="52" t="str">
        <f>IF(AND('Mapa final'!$Y$35="Alta",'Mapa final'!$AA$35="Moderado"),CONCATENATE("R5C",'Mapa final'!$O$35),"")</f>
        <v/>
      </c>
      <c r="X20" s="57" t="str">
        <f>IF(AND('Mapa final'!$Y$36="Alta",'Mapa final'!$AA$36="Moderado"),CONCATENATE("R5C",'Mapa final'!$O$36),"")</f>
        <v/>
      </c>
      <c r="Y20" s="57" t="str">
        <f>IF(AND('Mapa final'!$Y$37="Alta",'Mapa final'!$AA$37="Moderado"),CONCATENATE("R5C",'Mapa final'!$O$37),"")</f>
        <v/>
      </c>
      <c r="Z20" s="57" t="str">
        <f>IF(AND('Mapa final'!$Y$38="Alta",'Mapa final'!$AA$38="Moderado"),CONCATENATE("R5C",'Mapa final'!$O$38),"")</f>
        <v/>
      </c>
      <c r="AA20" s="53" t="str">
        <f>IF(AND('Mapa final'!$Y$39="Alta",'Mapa final'!$AA$39="Moderado"),CONCATENATE("R5C",'Mapa final'!$O$39),"")</f>
        <v/>
      </c>
      <c r="AB20" s="51" t="str">
        <f>IF(AND('Mapa final'!$Y$34="Alta",'Mapa final'!$AA$34="Mayor"),CONCATENATE("R5C",'Mapa final'!$O$34),"")</f>
        <v/>
      </c>
      <c r="AC20" s="52" t="str">
        <f>IF(AND('Mapa final'!$Y$35="Alta",'Mapa final'!$AA$35="Mayor"),CONCATENATE("R5C",'Mapa final'!$O$35),"")</f>
        <v/>
      </c>
      <c r="AD20" s="57" t="str">
        <f>IF(AND('Mapa final'!$Y$36="Alta",'Mapa final'!$AA$36="Mayor"),CONCATENATE("R5C",'Mapa final'!$O$36),"")</f>
        <v/>
      </c>
      <c r="AE20" s="57" t="str">
        <f>IF(AND('Mapa final'!$Y$37="Alta",'Mapa final'!$AA$37="Mayor"),CONCATENATE("R5C",'Mapa final'!$O$37),"")</f>
        <v/>
      </c>
      <c r="AF20" s="57" t="str">
        <f>IF(AND('Mapa final'!$Y$38="Alta",'Mapa final'!$AA$38="Mayor"),CONCATENATE("R5C",'Mapa final'!$O$38),"")</f>
        <v/>
      </c>
      <c r="AG20" s="53" t="str">
        <f>IF(AND('Mapa final'!$Y$39="Alta",'Mapa final'!$AA$39="Mayor"),CONCATENATE("R5C",'Mapa final'!$O$39),"")</f>
        <v/>
      </c>
      <c r="AH20" s="54" t="str">
        <f>IF(AND('Mapa final'!$Y$34="Alta",'Mapa final'!$AA$34="Catastrófico"),CONCATENATE("R5C",'Mapa final'!$O$34),"")</f>
        <v/>
      </c>
      <c r="AI20" s="55" t="str">
        <f>IF(AND('Mapa final'!$Y$35="Alta",'Mapa final'!$AA$35="Catastrófico"),CONCATENATE("R5C",'Mapa final'!$O$35),"")</f>
        <v/>
      </c>
      <c r="AJ20" s="55" t="str">
        <f>IF(AND('Mapa final'!$Y$36="Alta",'Mapa final'!$AA$36="Catastrófico"),CONCATENATE("R5C",'Mapa final'!$O$36),"")</f>
        <v/>
      </c>
      <c r="AK20" s="55" t="str">
        <f>IF(AND('Mapa final'!$Y$37="Alta",'Mapa final'!$AA$37="Catastrófico"),CONCATENATE("R5C",'Mapa final'!$O$37),"")</f>
        <v/>
      </c>
      <c r="AL20" s="55" t="str">
        <f>IF(AND('Mapa final'!$Y$38="Alta",'Mapa final'!$AA$38="Catastrófico"),CONCATENATE("R5C",'Mapa final'!$O$38),"")</f>
        <v/>
      </c>
      <c r="AM20" s="56" t="str">
        <f>IF(AND('Mapa final'!$Y$39="Alta",'Mapa final'!$AA$39="Catastrófico"),CONCATENATE("R5C",'Mapa final'!$O$39),"")</f>
        <v/>
      </c>
      <c r="AN20" s="83"/>
      <c r="AO20" s="593"/>
      <c r="AP20" s="594"/>
      <c r="AQ20" s="594"/>
      <c r="AR20" s="594"/>
      <c r="AS20" s="594"/>
      <c r="AT20" s="595"/>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502"/>
      <c r="C21" s="502"/>
      <c r="D21" s="503"/>
      <c r="E21" s="603"/>
      <c r="F21" s="604"/>
      <c r="G21" s="604"/>
      <c r="H21" s="604"/>
      <c r="I21" s="602"/>
      <c r="J21" s="67" t="str">
        <f>IF(AND('Mapa final'!$Y$40="Alta",'Mapa final'!$AA$40="Leve"),CONCATENATE("R6C",'Mapa final'!$O$40),"")</f>
        <v/>
      </c>
      <c r="K21" s="68" t="str">
        <f>IF(AND('Mapa final'!$Y$41="Alta",'Mapa final'!$AA$41="Leve"),CONCATENATE("R6C",'Mapa final'!$O$41),"")</f>
        <v/>
      </c>
      <c r="L21" s="68" t="str">
        <f>IF(AND('Mapa final'!$Y$42="Alta",'Mapa final'!$AA$42="Leve"),CONCATENATE("R6C",'Mapa final'!$O$42),"")</f>
        <v/>
      </c>
      <c r="M21" s="68" t="str">
        <f>IF(AND('Mapa final'!$Y$43="Alta",'Mapa final'!$AA$43="Leve"),CONCATENATE("R6C",'Mapa final'!$O$43),"")</f>
        <v/>
      </c>
      <c r="N21" s="68" t="str">
        <f>IF(AND('Mapa final'!$Y$44="Alta",'Mapa final'!$AA$44="Leve"),CONCATENATE("R6C",'Mapa final'!$O$44),"")</f>
        <v/>
      </c>
      <c r="O21" s="69" t="str">
        <f>IF(AND('Mapa final'!$Y$45="Alta",'Mapa final'!$AA$45="Leve"),CONCATENATE("R6C",'Mapa final'!$O$45),"")</f>
        <v/>
      </c>
      <c r="P21" s="67" t="str">
        <f>IF(AND('Mapa final'!$Y$40="Alta",'Mapa final'!$AA$40="Menor"),CONCATENATE("R6C",'Mapa final'!$O$40),"")</f>
        <v/>
      </c>
      <c r="Q21" s="68" t="str">
        <f>IF(AND('Mapa final'!$Y$41="Alta",'Mapa final'!$AA$41="Menor"),CONCATENATE("R6C",'Mapa final'!$O$41),"")</f>
        <v/>
      </c>
      <c r="R21" s="68" t="str">
        <f>IF(AND('Mapa final'!$Y$42="Alta",'Mapa final'!$AA$42="Menor"),CONCATENATE("R6C",'Mapa final'!$O$42),"")</f>
        <v/>
      </c>
      <c r="S21" s="68" t="str">
        <f>IF(AND('Mapa final'!$Y$43="Alta",'Mapa final'!$AA$43="Menor"),CONCATENATE("R6C",'Mapa final'!$O$43),"")</f>
        <v/>
      </c>
      <c r="T21" s="68" t="str">
        <f>IF(AND('Mapa final'!$Y$44="Alta",'Mapa final'!$AA$44="Menor"),CONCATENATE("R6C",'Mapa final'!$O$44),"")</f>
        <v/>
      </c>
      <c r="U21" s="69" t="str">
        <f>IF(AND('Mapa final'!$Y$45="Alta",'Mapa final'!$AA$45="Menor"),CONCATENATE("R6C",'Mapa final'!$O$45),"")</f>
        <v/>
      </c>
      <c r="V21" s="51" t="str">
        <f>IF(AND('Mapa final'!$Y$40="Alta",'Mapa final'!$AA$40="Moderado"),CONCATENATE("R6C",'Mapa final'!$O$40),"")</f>
        <v/>
      </c>
      <c r="W21" s="52" t="str">
        <f>IF(AND('Mapa final'!$Y$41="Alta",'Mapa final'!$AA$41="Moderado"),CONCATENATE("R6C",'Mapa final'!$O$41),"")</f>
        <v/>
      </c>
      <c r="X21" s="57" t="str">
        <f>IF(AND('Mapa final'!$Y$42="Alta",'Mapa final'!$AA$42="Moderado"),CONCATENATE("R6C",'Mapa final'!$O$42),"")</f>
        <v/>
      </c>
      <c r="Y21" s="57" t="str">
        <f>IF(AND('Mapa final'!$Y$43="Alta",'Mapa final'!$AA$43="Moderado"),CONCATENATE("R6C",'Mapa final'!$O$43),"")</f>
        <v/>
      </c>
      <c r="Z21" s="57" t="str">
        <f>IF(AND('Mapa final'!$Y$44="Alta",'Mapa final'!$AA$44="Moderado"),CONCATENATE("R6C",'Mapa final'!$O$44),"")</f>
        <v/>
      </c>
      <c r="AA21" s="53" t="str">
        <f>IF(AND('Mapa final'!$Y$45="Alta",'Mapa final'!$AA$45="Moderado"),CONCATENATE("R6C",'Mapa final'!$O$45),"")</f>
        <v/>
      </c>
      <c r="AB21" s="51" t="str">
        <f>IF(AND('Mapa final'!$Y$40="Alta",'Mapa final'!$AA$40="Mayor"),CONCATENATE("R6C",'Mapa final'!$O$40),"")</f>
        <v/>
      </c>
      <c r="AC21" s="52" t="str">
        <f>IF(AND('Mapa final'!$Y$41="Alta",'Mapa final'!$AA$41="Mayor"),CONCATENATE("R6C",'Mapa final'!$O$41),"")</f>
        <v/>
      </c>
      <c r="AD21" s="57" t="str">
        <f>IF(AND('Mapa final'!$Y$42="Alta",'Mapa final'!$AA$42="Mayor"),CONCATENATE("R6C",'Mapa final'!$O$42),"")</f>
        <v/>
      </c>
      <c r="AE21" s="57" t="str">
        <f>IF(AND('Mapa final'!$Y$43="Alta",'Mapa final'!$AA$43="Mayor"),CONCATENATE("R6C",'Mapa final'!$O$43),"")</f>
        <v/>
      </c>
      <c r="AF21" s="57" t="str">
        <f>IF(AND('Mapa final'!$Y$44="Alta",'Mapa final'!$AA$44="Mayor"),CONCATENATE("R6C",'Mapa final'!$O$44),"")</f>
        <v/>
      </c>
      <c r="AG21" s="53" t="str">
        <f>IF(AND('Mapa final'!$Y$45="Alta",'Mapa final'!$AA$45="Mayor"),CONCATENATE("R6C",'Mapa final'!$O$45),"")</f>
        <v/>
      </c>
      <c r="AH21" s="54" t="str">
        <f>IF(AND('Mapa final'!$Y$40="Alta",'Mapa final'!$AA$40="Catastrófico"),CONCATENATE("R6C",'Mapa final'!$O$40),"")</f>
        <v/>
      </c>
      <c r="AI21" s="55" t="str">
        <f>IF(AND('Mapa final'!$Y$41="Alta",'Mapa final'!$AA$41="Catastrófico"),CONCATENATE("R6C",'Mapa final'!$O$41),"")</f>
        <v/>
      </c>
      <c r="AJ21" s="55" t="str">
        <f>IF(AND('Mapa final'!$Y$42="Alta",'Mapa final'!$AA$42="Catastrófico"),CONCATENATE("R6C",'Mapa final'!$O$42),"")</f>
        <v/>
      </c>
      <c r="AK21" s="55" t="str">
        <f>IF(AND('Mapa final'!$Y$43="Alta",'Mapa final'!$AA$43="Catastrófico"),CONCATENATE("R6C",'Mapa final'!$O$43),"")</f>
        <v/>
      </c>
      <c r="AL21" s="55" t="str">
        <f>IF(AND('Mapa final'!$Y$44="Alta",'Mapa final'!$AA$44="Catastrófico"),CONCATENATE("R6C",'Mapa final'!$O$44),"")</f>
        <v/>
      </c>
      <c r="AM21" s="56" t="str">
        <f>IF(AND('Mapa final'!$Y$45="Alta",'Mapa final'!$AA$45="Catastrófico"),CONCATENATE("R6C",'Mapa final'!$O$45),"")</f>
        <v/>
      </c>
      <c r="AN21" s="83"/>
      <c r="AO21" s="593"/>
      <c r="AP21" s="594"/>
      <c r="AQ21" s="594"/>
      <c r="AR21" s="594"/>
      <c r="AS21" s="594"/>
      <c r="AT21" s="595"/>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502"/>
      <c r="C22" s="502"/>
      <c r="D22" s="503"/>
      <c r="E22" s="603"/>
      <c r="F22" s="604"/>
      <c r="G22" s="604"/>
      <c r="H22" s="604"/>
      <c r="I22" s="602"/>
      <c r="J22" s="67" t="str">
        <f>IF(AND('Mapa final'!$Y$46="Alta",'Mapa final'!$AA$46="Leve"),CONCATENATE("R7C",'Mapa final'!$O$46),"")</f>
        <v/>
      </c>
      <c r="K22" s="68" t="str">
        <f>IF(AND('Mapa final'!$Y$47="Alta",'Mapa final'!$AA$47="Leve"),CONCATENATE("R7C",'Mapa final'!$O$47),"")</f>
        <v/>
      </c>
      <c r="L22" s="68" t="str">
        <f>IF(AND('Mapa final'!$Y$48="Alta",'Mapa final'!$AA$48="Leve"),CONCATENATE("R7C",'Mapa final'!$O$48),"")</f>
        <v/>
      </c>
      <c r="M22" s="68" t="str">
        <f>IF(AND('Mapa final'!$Y$49="Alta",'Mapa final'!$AA$49="Leve"),CONCATENATE("R7C",'Mapa final'!$O$49),"")</f>
        <v/>
      </c>
      <c r="N22" s="68" t="str">
        <f>IF(AND('Mapa final'!$Y$50="Alta",'Mapa final'!$AA$50="Leve"),CONCATENATE("R7C",'Mapa final'!$O$50),"")</f>
        <v/>
      </c>
      <c r="O22" s="69" t="str">
        <f>IF(AND('Mapa final'!$Y$51="Alta",'Mapa final'!$AA$51="Leve"),CONCATENATE("R7C",'Mapa final'!$O$51),"")</f>
        <v/>
      </c>
      <c r="P22" s="67" t="str">
        <f>IF(AND('Mapa final'!$Y$46="Alta",'Mapa final'!$AA$46="Menor"),CONCATENATE("R7C",'Mapa final'!$O$46),"")</f>
        <v/>
      </c>
      <c r="Q22" s="68" t="str">
        <f>IF(AND('Mapa final'!$Y$47="Alta",'Mapa final'!$AA$47="Menor"),CONCATENATE("R7C",'Mapa final'!$O$47),"")</f>
        <v/>
      </c>
      <c r="R22" s="68" t="str">
        <f>IF(AND('Mapa final'!$Y$48="Alta",'Mapa final'!$AA$48="Menor"),CONCATENATE("R7C",'Mapa final'!$O$48),"")</f>
        <v/>
      </c>
      <c r="S22" s="68" t="str">
        <f>IF(AND('Mapa final'!$Y$49="Alta",'Mapa final'!$AA$49="Menor"),CONCATENATE("R7C",'Mapa final'!$O$49),"")</f>
        <v/>
      </c>
      <c r="T22" s="68" t="str">
        <f>IF(AND('Mapa final'!$Y$50="Alta",'Mapa final'!$AA$50="Menor"),CONCATENATE("R7C",'Mapa final'!$O$50),"")</f>
        <v/>
      </c>
      <c r="U22" s="69" t="str">
        <f>IF(AND('Mapa final'!$Y$51="Alta",'Mapa final'!$AA$51="Menor"),CONCATENATE("R7C",'Mapa final'!$O$51),"")</f>
        <v/>
      </c>
      <c r="V22" s="51" t="str">
        <f>IF(AND('Mapa final'!$Y$46="Alta",'Mapa final'!$AA$46="Moderado"),CONCATENATE("R7C",'Mapa final'!$O$46),"")</f>
        <v/>
      </c>
      <c r="W22" s="52" t="str">
        <f>IF(AND('Mapa final'!$Y$47="Alta",'Mapa final'!$AA$47="Moderado"),CONCATENATE("R7C",'Mapa final'!$O$47),"")</f>
        <v/>
      </c>
      <c r="X22" s="57" t="str">
        <f>IF(AND('Mapa final'!$Y$48="Alta",'Mapa final'!$AA$48="Moderado"),CONCATENATE("R7C",'Mapa final'!$O$48),"")</f>
        <v/>
      </c>
      <c r="Y22" s="57" t="str">
        <f>IF(AND('Mapa final'!$Y$49="Alta",'Mapa final'!$AA$49="Moderado"),CONCATENATE("R7C",'Mapa final'!$O$49),"")</f>
        <v/>
      </c>
      <c r="Z22" s="57" t="str">
        <f>IF(AND('Mapa final'!$Y$50="Alta",'Mapa final'!$AA$50="Moderado"),CONCATENATE("R7C",'Mapa final'!$O$50),"")</f>
        <v/>
      </c>
      <c r="AA22" s="53" t="str">
        <f>IF(AND('Mapa final'!$Y$51="Alta",'Mapa final'!$AA$51="Moderado"),CONCATENATE("R7C",'Mapa final'!$O$51),"")</f>
        <v/>
      </c>
      <c r="AB22" s="51" t="str">
        <f>IF(AND('Mapa final'!$Y$46="Alta",'Mapa final'!$AA$46="Mayor"),CONCATENATE("R7C",'Mapa final'!$O$46),"")</f>
        <v/>
      </c>
      <c r="AC22" s="52" t="str">
        <f>IF(AND('Mapa final'!$Y$47="Alta",'Mapa final'!$AA$47="Mayor"),CONCATENATE("R7C",'Mapa final'!$O$47),"")</f>
        <v/>
      </c>
      <c r="AD22" s="57" t="str">
        <f>IF(AND('Mapa final'!$Y$48="Alta",'Mapa final'!$AA$48="Mayor"),CONCATENATE("R7C",'Mapa final'!$O$48),"")</f>
        <v/>
      </c>
      <c r="AE22" s="57" t="str">
        <f>IF(AND('Mapa final'!$Y$49="Alta",'Mapa final'!$AA$49="Mayor"),CONCATENATE("R7C",'Mapa final'!$O$49),"")</f>
        <v/>
      </c>
      <c r="AF22" s="57" t="str">
        <f>IF(AND('Mapa final'!$Y$50="Alta",'Mapa final'!$AA$50="Mayor"),CONCATENATE("R7C",'Mapa final'!$O$50),"")</f>
        <v/>
      </c>
      <c r="AG22" s="53" t="str">
        <f>IF(AND('Mapa final'!$Y$51="Alta",'Mapa final'!$AA$51="Mayor"),CONCATENATE("R7C",'Mapa final'!$O$51),"")</f>
        <v/>
      </c>
      <c r="AH22" s="54" t="str">
        <f>IF(AND('Mapa final'!$Y$46="Alta",'Mapa final'!$AA$46="Catastrófico"),CONCATENATE("R7C",'Mapa final'!$O$46),"")</f>
        <v/>
      </c>
      <c r="AI22" s="55" t="str">
        <f>IF(AND('Mapa final'!$Y$47="Alta",'Mapa final'!$AA$47="Catastrófico"),CONCATENATE("R7C",'Mapa final'!$O$47),"")</f>
        <v/>
      </c>
      <c r="AJ22" s="55" t="str">
        <f>IF(AND('Mapa final'!$Y$48="Alta",'Mapa final'!$AA$48="Catastrófico"),CONCATENATE("R7C",'Mapa final'!$O$48),"")</f>
        <v/>
      </c>
      <c r="AK22" s="55" t="str">
        <f>IF(AND('Mapa final'!$Y$49="Alta",'Mapa final'!$AA$49="Catastrófico"),CONCATENATE("R7C",'Mapa final'!$O$49),"")</f>
        <v/>
      </c>
      <c r="AL22" s="55" t="str">
        <f>IF(AND('Mapa final'!$Y$50="Alta",'Mapa final'!$AA$50="Catastrófico"),CONCATENATE("R7C",'Mapa final'!$O$50),"")</f>
        <v/>
      </c>
      <c r="AM22" s="56" t="str">
        <f>IF(AND('Mapa final'!$Y$51="Alta",'Mapa final'!$AA$51="Catastrófico"),CONCATENATE("R7C",'Mapa final'!$O$51),"")</f>
        <v/>
      </c>
      <c r="AN22" s="83"/>
      <c r="AO22" s="593"/>
      <c r="AP22" s="594"/>
      <c r="AQ22" s="594"/>
      <c r="AR22" s="594"/>
      <c r="AS22" s="594"/>
      <c r="AT22" s="595"/>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502"/>
      <c r="C23" s="502"/>
      <c r="D23" s="503"/>
      <c r="E23" s="603"/>
      <c r="F23" s="604"/>
      <c r="G23" s="604"/>
      <c r="H23" s="604"/>
      <c r="I23" s="602"/>
      <c r="J23" s="67" t="str">
        <f>IF(AND('Mapa final'!$Y$52="Alta",'Mapa final'!$AA$52="Leve"),CONCATENATE("R8C",'Mapa final'!$O$52),"")</f>
        <v/>
      </c>
      <c r="K23" s="68" t="str">
        <f>IF(AND('Mapa final'!$Y$53="Alta",'Mapa final'!$AA$53="Leve"),CONCATENATE("R8C",'Mapa final'!$O$53),"")</f>
        <v/>
      </c>
      <c r="L23" s="68" t="str">
        <f>IF(AND('Mapa final'!$Y$54="Alta",'Mapa final'!$AA$54="Leve"),CONCATENATE("R8C",'Mapa final'!$O$54),"")</f>
        <v/>
      </c>
      <c r="M23" s="68" t="str">
        <f>IF(AND('Mapa final'!$Y$55="Alta",'Mapa final'!$AA$55="Leve"),CONCATENATE("R8C",'Mapa final'!$O$55),"")</f>
        <v/>
      </c>
      <c r="N23" s="68" t="str">
        <f>IF(AND('Mapa final'!$Y$56="Alta",'Mapa final'!$AA$56="Leve"),CONCATENATE("R8C",'Mapa final'!$O$56),"")</f>
        <v/>
      </c>
      <c r="O23" s="69" t="str">
        <f>IF(AND('Mapa final'!$Y$57="Alta",'Mapa final'!$AA$57="Leve"),CONCATENATE("R8C",'Mapa final'!$O$57),"")</f>
        <v/>
      </c>
      <c r="P23" s="67" t="str">
        <f>IF(AND('Mapa final'!$Y$52="Alta",'Mapa final'!$AA$52="Menor"),CONCATENATE("R8C",'Mapa final'!$O$52),"")</f>
        <v/>
      </c>
      <c r="Q23" s="68" t="str">
        <f>IF(AND('Mapa final'!$Y$53="Alta",'Mapa final'!$AA$53="Menor"),CONCATENATE("R8C",'Mapa final'!$O$53),"")</f>
        <v/>
      </c>
      <c r="R23" s="68" t="str">
        <f>IF(AND('Mapa final'!$Y$54="Alta",'Mapa final'!$AA$54="Menor"),CONCATENATE("R8C",'Mapa final'!$O$54),"")</f>
        <v/>
      </c>
      <c r="S23" s="68" t="str">
        <f>IF(AND('Mapa final'!$Y$55="Alta",'Mapa final'!$AA$55="Menor"),CONCATENATE("R8C",'Mapa final'!$O$55),"")</f>
        <v/>
      </c>
      <c r="T23" s="68" t="str">
        <f>IF(AND('Mapa final'!$Y$56="Alta",'Mapa final'!$AA$56="Menor"),CONCATENATE("R8C",'Mapa final'!$O$56),"")</f>
        <v/>
      </c>
      <c r="U23" s="69" t="str">
        <f>IF(AND('Mapa final'!$Y$57="Alta",'Mapa final'!$AA$57="Menor"),CONCATENATE("R8C",'Mapa final'!$O$57),"")</f>
        <v/>
      </c>
      <c r="V23" s="51" t="str">
        <f>IF(AND('Mapa final'!$Y$52="Alta",'Mapa final'!$AA$52="Moderado"),CONCATENATE("R8C",'Mapa final'!$O$52),"")</f>
        <v/>
      </c>
      <c r="W23" s="52" t="str">
        <f>IF(AND('Mapa final'!$Y$53="Alta",'Mapa final'!$AA$53="Moderado"),CONCATENATE("R8C",'Mapa final'!$O$53),"")</f>
        <v/>
      </c>
      <c r="X23" s="57" t="str">
        <f>IF(AND('Mapa final'!$Y$54="Alta",'Mapa final'!$AA$54="Moderado"),CONCATENATE("R8C",'Mapa final'!$O$54),"")</f>
        <v/>
      </c>
      <c r="Y23" s="57" t="str">
        <f>IF(AND('Mapa final'!$Y$55="Alta",'Mapa final'!$AA$55="Moderado"),CONCATENATE("R8C",'Mapa final'!$O$55),"")</f>
        <v/>
      </c>
      <c r="Z23" s="57" t="str">
        <f>IF(AND('Mapa final'!$Y$56="Alta",'Mapa final'!$AA$56="Moderado"),CONCATENATE("R8C",'Mapa final'!$O$56),"")</f>
        <v/>
      </c>
      <c r="AA23" s="53" t="str">
        <f>IF(AND('Mapa final'!$Y$57="Alta",'Mapa final'!$AA$57="Moderado"),CONCATENATE("R8C",'Mapa final'!$O$57),"")</f>
        <v/>
      </c>
      <c r="AB23" s="51" t="str">
        <f>IF(AND('Mapa final'!$Y$52="Alta",'Mapa final'!$AA$52="Mayor"),CONCATENATE("R8C",'Mapa final'!$O$52),"")</f>
        <v/>
      </c>
      <c r="AC23" s="52" t="str">
        <f>IF(AND('Mapa final'!$Y$53="Alta",'Mapa final'!$AA$53="Mayor"),CONCATENATE("R8C",'Mapa final'!$O$53),"")</f>
        <v/>
      </c>
      <c r="AD23" s="57" t="str">
        <f>IF(AND('Mapa final'!$Y$54="Alta",'Mapa final'!$AA$54="Mayor"),CONCATENATE("R8C",'Mapa final'!$O$54),"")</f>
        <v/>
      </c>
      <c r="AE23" s="57" t="str">
        <f>IF(AND('Mapa final'!$Y$55="Alta",'Mapa final'!$AA$55="Mayor"),CONCATENATE("R8C",'Mapa final'!$O$55),"")</f>
        <v/>
      </c>
      <c r="AF23" s="57" t="str">
        <f>IF(AND('Mapa final'!$Y$56="Alta",'Mapa final'!$AA$56="Mayor"),CONCATENATE("R8C",'Mapa final'!$O$56),"")</f>
        <v/>
      </c>
      <c r="AG23" s="53" t="str">
        <f>IF(AND('Mapa final'!$Y$57="Alta",'Mapa final'!$AA$57="Mayor"),CONCATENATE("R8C",'Mapa final'!$O$57),"")</f>
        <v/>
      </c>
      <c r="AH23" s="54" t="str">
        <f>IF(AND('Mapa final'!$Y$52="Alta",'Mapa final'!$AA$52="Catastrófico"),CONCATENATE("R8C",'Mapa final'!$O$52),"")</f>
        <v/>
      </c>
      <c r="AI23" s="55" t="str">
        <f>IF(AND('Mapa final'!$Y$53="Alta",'Mapa final'!$AA$53="Catastrófico"),CONCATENATE("R8C",'Mapa final'!$O$53),"")</f>
        <v/>
      </c>
      <c r="AJ23" s="55" t="str">
        <f>IF(AND('Mapa final'!$Y$54="Alta",'Mapa final'!$AA$54="Catastrófico"),CONCATENATE("R8C",'Mapa final'!$O$54),"")</f>
        <v/>
      </c>
      <c r="AK23" s="55" t="str">
        <f>IF(AND('Mapa final'!$Y$55="Alta",'Mapa final'!$AA$55="Catastrófico"),CONCATENATE("R8C",'Mapa final'!$O$55),"")</f>
        <v/>
      </c>
      <c r="AL23" s="55" t="str">
        <f>IF(AND('Mapa final'!$Y$56="Alta",'Mapa final'!$AA$56="Catastrófico"),CONCATENATE("R8C",'Mapa final'!$O$56),"")</f>
        <v/>
      </c>
      <c r="AM23" s="56" t="str">
        <f>IF(AND('Mapa final'!$Y$57="Alta",'Mapa final'!$AA$57="Catastrófico"),CONCATENATE("R8C",'Mapa final'!$O$57),"")</f>
        <v/>
      </c>
      <c r="AN23" s="83"/>
      <c r="AO23" s="593"/>
      <c r="AP23" s="594"/>
      <c r="AQ23" s="594"/>
      <c r="AR23" s="594"/>
      <c r="AS23" s="594"/>
      <c r="AT23" s="595"/>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502"/>
      <c r="C24" s="502"/>
      <c r="D24" s="503"/>
      <c r="E24" s="603"/>
      <c r="F24" s="604"/>
      <c r="G24" s="604"/>
      <c r="H24" s="604"/>
      <c r="I24" s="602"/>
      <c r="J24" s="67" t="str">
        <f>IF(AND('Mapa final'!$Y$58="Alta",'Mapa final'!$AA$58="Leve"),CONCATENATE("R9C",'Mapa final'!$O$58),"")</f>
        <v/>
      </c>
      <c r="K24" s="68" t="str">
        <f>IF(AND('Mapa final'!$Y$59="Alta",'Mapa final'!$AA$59="Leve"),CONCATENATE("R9C",'Mapa final'!$O$59),"")</f>
        <v/>
      </c>
      <c r="L24" s="68" t="str">
        <f>IF(AND('Mapa final'!$Y$60="Alta",'Mapa final'!$AA$60="Leve"),CONCATENATE("R9C",'Mapa final'!$O$60),"")</f>
        <v/>
      </c>
      <c r="M24" s="68" t="str">
        <f>IF(AND('Mapa final'!$Y$61="Alta",'Mapa final'!$AA$61="Leve"),CONCATENATE("R9C",'Mapa final'!$O$61),"")</f>
        <v/>
      </c>
      <c r="N24" s="68" t="str">
        <f>IF(AND('Mapa final'!$Y$62="Alta",'Mapa final'!$AA$62="Leve"),CONCATENATE("R9C",'Mapa final'!$O$62),"")</f>
        <v/>
      </c>
      <c r="O24" s="69" t="str">
        <f>IF(AND('Mapa final'!$Y$63="Alta",'Mapa final'!$AA$63="Leve"),CONCATENATE("R9C",'Mapa final'!$O$63),"")</f>
        <v/>
      </c>
      <c r="P24" s="67" t="str">
        <f>IF(AND('Mapa final'!$Y$58="Alta",'Mapa final'!$AA$58="Menor"),CONCATENATE("R9C",'Mapa final'!$O$58),"")</f>
        <v/>
      </c>
      <c r="Q24" s="68" t="str">
        <f>IF(AND('Mapa final'!$Y$59="Alta",'Mapa final'!$AA$59="Menor"),CONCATENATE("R9C",'Mapa final'!$O$59),"")</f>
        <v/>
      </c>
      <c r="R24" s="68" t="str">
        <f>IF(AND('Mapa final'!$Y$60="Alta",'Mapa final'!$AA$60="Menor"),CONCATENATE("R9C",'Mapa final'!$O$60),"")</f>
        <v/>
      </c>
      <c r="S24" s="68" t="str">
        <f>IF(AND('Mapa final'!$Y$61="Alta",'Mapa final'!$AA$61="Menor"),CONCATENATE("R9C",'Mapa final'!$O$61),"")</f>
        <v/>
      </c>
      <c r="T24" s="68" t="str">
        <f>IF(AND('Mapa final'!$Y$62="Alta",'Mapa final'!$AA$62="Menor"),CONCATENATE("R9C",'Mapa final'!$O$62),"")</f>
        <v/>
      </c>
      <c r="U24" s="69" t="str">
        <f>IF(AND('Mapa final'!$Y$63="Alta",'Mapa final'!$AA$63="Menor"),CONCATENATE("R9C",'Mapa final'!$O$63),"")</f>
        <v/>
      </c>
      <c r="V24" s="51" t="str">
        <f>IF(AND('Mapa final'!$Y$58="Alta",'Mapa final'!$AA$58="Moderado"),CONCATENATE("R9C",'Mapa final'!$O$58),"")</f>
        <v/>
      </c>
      <c r="W24" s="52" t="str">
        <f>IF(AND('Mapa final'!$Y$59="Alta",'Mapa final'!$AA$59="Moderado"),CONCATENATE("R9C",'Mapa final'!$O$59),"")</f>
        <v/>
      </c>
      <c r="X24" s="57" t="str">
        <f>IF(AND('Mapa final'!$Y$60="Alta",'Mapa final'!$AA$60="Moderado"),CONCATENATE("R9C",'Mapa final'!$O$60),"")</f>
        <v/>
      </c>
      <c r="Y24" s="57" t="str">
        <f>IF(AND('Mapa final'!$Y$61="Alta",'Mapa final'!$AA$61="Moderado"),CONCATENATE("R9C",'Mapa final'!$O$61),"")</f>
        <v/>
      </c>
      <c r="Z24" s="57" t="str">
        <f>IF(AND('Mapa final'!$Y$62="Alta",'Mapa final'!$AA$62="Moderado"),CONCATENATE("R9C",'Mapa final'!$O$62),"")</f>
        <v/>
      </c>
      <c r="AA24" s="53" t="str">
        <f>IF(AND('Mapa final'!$Y$63="Alta",'Mapa final'!$AA$63="Moderado"),CONCATENATE("R9C",'Mapa final'!$O$63),"")</f>
        <v/>
      </c>
      <c r="AB24" s="51" t="str">
        <f>IF(AND('Mapa final'!$Y$58="Alta",'Mapa final'!$AA$58="Mayor"),CONCATENATE("R9C",'Mapa final'!$O$58),"")</f>
        <v/>
      </c>
      <c r="AC24" s="52" t="str">
        <f>IF(AND('Mapa final'!$Y$59="Alta",'Mapa final'!$AA$59="Mayor"),CONCATENATE("R9C",'Mapa final'!$O$59),"")</f>
        <v/>
      </c>
      <c r="AD24" s="57" t="str">
        <f>IF(AND('Mapa final'!$Y$60="Alta",'Mapa final'!$AA$60="Mayor"),CONCATENATE("R9C",'Mapa final'!$O$60),"")</f>
        <v/>
      </c>
      <c r="AE24" s="57" t="str">
        <f>IF(AND('Mapa final'!$Y$61="Alta",'Mapa final'!$AA$61="Mayor"),CONCATENATE("R9C",'Mapa final'!$O$61),"")</f>
        <v/>
      </c>
      <c r="AF24" s="57" t="str">
        <f>IF(AND('Mapa final'!$Y$62="Alta",'Mapa final'!$AA$62="Mayor"),CONCATENATE("R9C",'Mapa final'!$O$62),"")</f>
        <v/>
      </c>
      <c r="AG24" s="53" t="str">
        <f>IF(AND('Mapa final'!$Y$63="Alta",'Mapa final'!$AA$63="Mayor"),CONCATENATE("R9C",'Mapa final'!$O$63),"")</f>
        <v/>
      </c>
      <c r="AH24" s="54" t="str">
        <f>IF(AND('Mapa final'!$Y$58="Alta",'Mapa final'!$AA$58="Catastrófico"),CONCATENATE("R9C",'Mapa final'!$O$58),"")</f>
        <v/>
      </c>
      <c r="AI24" s="55" t="str">
        <f>IF(AND('Mapa final'!$Y$59="Alta",'Mapa final'!$AA$59="Catastrófico"),CONCATENATE("R9C",'Mapa final'!$O$59),"")</f>
        <v/>
      </c>
      <c r="AJ24" s="55" t="str">
        <f>IF(AND('Mapa final'!$Y$60="Alta",'Mapa final'!$AA$60="Catastrófico"),CONCATENATE("R9C",'Mapa final'!$O$60),"")</f>
        <v/>
      </c>
      <c r="AK24" s="55" t="str">
        <f>IF(AND('Mapa final'!$Y$61="Alta",'Mapa final'!$AA$61="Catastrófico"),CONCATENATE("R9C",'Mapa final'!$O$61),"")</f>
        <v/>
      </c>
      <c r="AL24" s="55" t="str">
        <f>IF(AND('Mapa final'!$Y$62="Alta",'Mapa final'!$AA$62="Catastrófico"),CONCATENATE("R9C",'Mapa final'!$O$62),"")</f>
        <v/>
      </c>
      <c r="AM24" s="56" t="str">
        <f>IF(AND('Mapa final'!$Y$63="Alta",'Mapa final'!$AA$63="Catastrófico"),CONCATENATE("R9C",'Mapa final'!$O$63),"")</f>
        <v/>
      </c>
      <c r="AN24" s="83"/>
      <c r="AO24" s="593"/>
      <c r="AP24" s="594"/>
      <c r="AQ24" s="594"/>
      <c r="AR24" s="594"/>
      <c r="AS24" s="594"/>
      <c r="AT24" s="595"/>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502"/>
      <c r="C25" s="502"/>
      <c r="D25" s="503"/>
      <c r="E25" s="605"/>
      <c r="F25" s="606"/>
      <c r="G25" s="606"/>
      <c r="H25" s="606"/>
      <c r="I25" s="606"/>
      <c r="J25" s="70" t="str">
        <f>IF(AND('Mapa final'!$Y$64="Alta",'Mapa final'!$AA$64="Leve"),CONCATENATE("R10C",'Mapa final'!$O$64),"")</f>
        <v/>
      </c>
      <c r="K25" s="71" t="str">
        <f>IF(AND('Mapa final'!$Y$65="Alta",'Mapa final'!$AA$65="Leve"),CONCATENATE("R10C",'Mapa final'!$O$65),"")</f>
        <v/>
      </c>
      <c r="L25" s="71" t="str">
        <f>IF(AND('Mapa final'!$Y$66="Alta",'Mapa final'!$AA$66="Leve"),CONCATENATE("R10C",'Mapa final'!$O$66),"")</f>
        <v/>
      </c>
      <c r="M25" s="71" t="str">
        <f>IF(AND('Mapa final'!$Y$67="Alta",'Mapa final'!$AA$67="Leve"),CONCATENATE("R10C",'Mapa final'!$O$67),"")</f>
        <v/>
      </c>
      <c r="N25" s="71" t="str">
        <f>IF(AND('Mapa final'!$Y$68="Alta",'Mapa final'!$AA$68="Leve"),CONCATENATE("R10C",'Mapa final'!$O$68),"")</f>
        <v/>
      </c>
      <c r="O25" s="72" t="str">
        <f>IF(AND('Mapa final'!$Y$69="Alta",'Mapa final'!$AA$69="Leve"),CONCATENATE("R10C",'Mapa final'!$O$69),"")</f>
        <v/>
      </c>
      <c r="P25" s="70" t="str">
        <f>IF(AND('Mapa final'!$Y$64="Alta",'Mapa final'!$AA$64="Menor"),CONCATENATE("R10C",'Mapa final'!$O$64),"")</f>
        <v/>
      </c>
      <c r="Q25" s="71" t="str">
        <f>IF(AND('Mapa final'!$Y$65="Alta",'Mapa final'!$AA$65="Menor"),CONCATENATE("R10C",'Mapa final'!$O$65),"")</f>
        <v/>
      </c>
      <c r="R25" s="71" t="str">
        <f>IF(AND('Mapa final'!$Y$66="Alta",'Mapa final'!$AA$66="Menor"),CONCATENATE("R10C",'Mapa final'!$O$66),"")</f>
        <v/>
      </c>
      <c r="S25" s="71" t="str">
        <f>IF(AND('Mapa final'!$Y$67="Alta",'Mapa final'!$AA$67="Menor"),CONCATENATE("R10C",'Mapa final'!$O$67),"")</f>
        <v/>
      </c>
      <c r="T25" s="71" t="str">
        <f>IF(AND('Mapa final'!$Y$68="Alta",'Mapa final'!$AA$68="Menor"),CONCATENATE("R10C",'Mapa final'!$O$68),"")</f>
        <v/>
      </c>
      <c r="U25" s="72" t="str">
        <f>IF(AND('Mapa final'!$Y$69="Alta",'Mapa final'!$AA$69="Menor"),CONCATENATE("R10C",'Mapa final'!$O$69),"")</f>
        <v/>
      </c>
      <c r="V25" s="58" t="str">
        <f>IF(AND('Mapa final'!$Y$64="Alta",'Mapa final'!$AA$64="Moderado"),CONCATENATE("R10C",'Mapa final'!$O$64),"")</f>
        <v/>
      </c>
      <c r="W25" s="59" t="str">
        <f>IF(AND('Mapa final'!$Y$65="Alta",'Mapa final'!$AA$65="Moderado"),CONCATENATE("R10C",'Mapa final'!$O$65),"")</f>
        <v/>
      </c>
      <c r="X25" s="59" t="str">
        <f>IF(AND('Mapa final'!$Y$66="Alta",'Mapa final'!$AA$66="Moderado"),CONCATENATE("R10C",'Mapa final'!$O$66),"")</f>
        <v/>
      </c>
      <c r="Y25" s="59" t="str">
        <f>IF(AND('Mapa final'!$Y$67="Alta",'Mapa final'!$AA$67="Moderado"),CONCATENATE("R10C",'Mapa final'!$O$67),"")</f>
        <v/>
      </c>
      <c r="Z25" s="59" t="str">
        <f>IF(AND('Mapa final'!$Y$68="Alta",'Mapa final'!$AA$68="Moderado"),CONCATENATE("R10C",'Mapa final'!$O$68),"")</f>
        <v/>
      </c>
      <c r="AA25" s="60" t="str">
        <f>IF(AND('Mapa final'!$Y$69="Alta",'Mapa final'!$AA$69="Moderado"),CONCATENATE("R10C",'Mapa final'!$O$69),"")</f>
        <v/>
      </c>
      <c r="AB25" s="58" t="str">
        <f>IF(AND('Mapa final'!$Y$64="Alta",'Mapa final'!$AA$64="Mayor"),CONCATENATE("R10C",'Mapa final'!$O$64),"")</f>
        <v/>
      </c>
      <c r="AC25" s="59" t="str">
        <f>IF(AND('Mapa final'!$Y$65="Alta",'Mapa final'!$AA$65="Mayor"),CONCATENATE("R10C",'Mapa final'!$O$65),"")</f>
        <v/>
      </c>
      <c r="AD25" s="59" t="str">
        <f>IF(AND('Mapa final'!$Y$66="Alta",'Mapa final'!$AA$66="Mayor"),CONCATENATE("R10C",'Mapa final'!$O$66),"")</f>
        <v/>
      </c>
      <c r="AE25" s="59" t="str">
        <f>IF(AND('Mapa final'!$Y$67="Alta",'Mapa final'!$AA$67="Mayor"),CONCATENATE("R10C",'Mapa final'!$O$67),"")</f>
        <v/>
      </c>
      <c r="AF25" s="59" t="str">
        <f>IF(AND('Mapa final'!$Y$68="Alta",'Mapa final'!$AA$68="Mayor"),CONCATENATE("R10C",'Mapa final'!$O$68),"")</f>
        <v/>
      </c>
      <c r="AG25" s="60" t="str">
        <f>IF(AND('Mapa final'!$Y$69="Alta",'Mapa final'!$AA$69="Mayor"),CONCATENATE("R10C",'Mapa final'!$O$69),"")</f>
        <v/>
      </c>
      <c r="AH25" s="61" t="str">
        <f>IF(AND('Mapa final'!$Y$64="Alta",'Mapa final'!$AA$64="Catastrófico"),CONCATENATE("R10C",'Mapa final'!$O$64),"")</f>
        <v/>
      </c>
      <c r="AI25" s="62" t="str">
        <f>IF(AND('Mapa final'!$Y$65="Alta",'Mapa final'!$AA$65="Catastrófico"),CONCATENATE("R10C",'Mapa final'!$O$65),"")</f>
        <v/>
      </c>
      <c r="AJ25" s="62" t="str">
        <f>IF(AND('Mapa final'!$Y$66="Alta",'Mapa final'!$AA$66="Catastrófico"),CONCATENATE("R10C",'Mapa final'!$O$66),"")</f>
        <v/>
      </c>
      <c r="AK25" s="62" t="str">
        <f>IF(AND('Mapa final'!$Y$67="Alta",'Mapa final'!$AA$67="Catastrófico"),CONCATENATE("R10C",'Mapa final'!$O$67),"")</f>
        <v/>
      </c>
      <c r="AL25" s="62" t="str">
        <f>IF(AND('Mapa final'!$Y$68="Alta",'Mapa final'!$AA$68="Catastrófico"),CONCATENATE("R10C",'Mapa final'!$O$68),"")</f>
        <v/>
      </c>
      <c r="AM25" s="63" t="str">
        <f>IF(AND('Mapa final'!$Y$69="Alta",'Mapa final'!$AA$69="Catastrófico"),CONCATENATE("R10C",'Mapa final'!$O$69),"")</f>
        <v/>
      </c>
      <c r="AN25" s="83"/>
      <c r="AO25" s="596"/>
      <c r="AP25" s="597"/>
      <c r="AQ25" s="597"/>
      <c r="AR25" s="597"/>
      <c r="AS25" s="597"/>
      <c r="AT25" s="598"/>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502"/>
      <c r="C26" s="502"/>
      <c r="D26" s="503"/>
      <c r="E26" s="599" t="s">
        <v>117</v>
      </c>
      <c r="F26" s="600"/>
      <c r="G26" s="600"/>
      <c r="H26" s="600"/>
      <c r="I26" s="618"/>
      <c r="J26" s="64" t="str">
        <f>IF(AND('Mapa final'!$Y$10="Media",'Mapa final'!$AA$10="Leve"),CONCATENATE("R1C",'Mapa final'!$O$10),"")</f>
        <v/>
      </c>
      <c r="K26" s="65" t="str">
        <f>IF(AND('Mapa final'!$Y$11="Media",'Mapa final'!$AA$11="Leve"),CONCATENATE("R1C",'Mapa final'!$O$11),"")</f>
        <v/>
      </c>
      <c r="L26" s="65" t="str">
        <f>IF(AND('Mapa final'!$Y$12="Media",'Mapa final'!$AA$12="Leve"),CONCATENATE("R1C",'Mapa final'!$O$12),"")</f>
        <v/>
      </c>
      <c r="M26" s="65" t="str">
        <f>IF(AND('Mapa final'!$Y$13="Media",'Mapa final'!$AA$13="Leve"),CONCATENATE("R1C",'Mapa final'!$O$13),"")</f>
        <v/>
      </c>
      <c r="N26" s="65" t="str">
        <f>IF(AND('Mapa final'!$Y$14="Media",'Mapa final'!$AA$14="Leve"),CONCATENATE("R1C",'Mapa final'!$O$14),"")</f>
        <v/>
      </c>
      <c r="O26" s="66" t="str">
        <f>IF(AND('Mapa final'!$Y$15="Media",'Mapa final'!$AA$15="Leve"),CONCATENATE("R1C",'Mapa final'!$O$15),"")</f>
        <v/>
      </c>
      <c r="P26" s="64" t="str">
        <f>IF(AND('Mapa final'!$Y$10="Media",'Mapa final'!$AA$10="Menor"),CONCATENATE("R1C",'Mapa final'!$O$10),"")</f>
        <v/>
      </c>
      <c r="Q26" s="65" t="str">
        <f>IF(AND('Mapa final'!$Y$11="Media",'Mapa final'!$AA$11="Menor"),CONCATENATE("R1C",'Mapa final'!$O$11),"")</f>
        <v/>
      </c>
      <c r="R26" s="65" t="str">
        <f>IF(AND('Mapa final'!$Y$12="Media",'Mapa final'!$AA$12="Menor"),CONCATENATE("R1C",'Mapa final'!$O$12),"")</f>
        <v/>
      </c>
      <c r="S26" s="65" t="str">
        <f>IF(AND('Mapa final'!$Y$13="Media",'Mapa final'!$AA$13="Menor"),CONCATENATE("R1C",'Mapa final'!$O$13),"")</f>
        <v/>
      </c>
      <c r="T26" s="65" t="str">
        <f>IF(AND('Mapa final'!$Y$14="Media",'Mapa final'!$AA$14="Menor"),CONCATENATE("R1C",'Mapa final'!$O$14),"")</f>
        <v/>
      </c>
      <c r="U26" s="66" t="str">
        <f>IF(AND('Mapa final'!$Y$15="Media",'Mapa final'!$AA$15="Menor"),CONCATENATE("R1C",'Mapa final'!$O$15),"")</f>
        <v/>
      </c>
      <c r="V26" s="64" t="str">
        <f>IF(AND('Mapa final'!$Y$10="Media",'Mapa final'!$AA$10="Moderado"),CONCATENATE("R1C",'Mapa final'!$O$10),"")</f>
        <v/>
      </c>
      <c r="W26" s="65" t="str">
        <f>IF(AND('Mapa final'!$Y$11="Media",'Mapa final'!$AA$11="Moderado"),CONCATENATE("R1C",'Mapa final'!$O$11),"")</f>
        <v/>
      </c>
      <c r="X26" s="65" t="str">
        <f>IF(AND('Mapa final'!$Y$12="Media",'Mapa final'!$AA$12="Moderado"),CONCATENATE("R1C",'Mapa final'!$O$12),"")</f>
        <v/>
      </c>
      <c r="Y26" s="65" t="str">
        <f>IF(AND('Mapa final'!$Y$13="Media",'Mapa final'!$AA$13="Moderado"),CONCATENATE("R1C",'Mapa final'!$O$13),"")</f>
        <v/>
      </c>
      <c r="Z26" s="65" t="str">
        <f>IF(AND('Mapa final'!$Y$14="Media",'Mapa final'!$AA$14="Moderado"),CONCATENATE("R1C",'Mapa final'!$O$14),"")</f>
        <v/>
      </c>
      <c r="AA26" s="66" t="str">
        <f>IF(AND('Mapa final'!$Y$15="Media",'Mapa final'!$AA$15="Moderado"),CONCATENATE("R1C",'Mapa final'!$O$15),"")</f>
        <v/>
      </c>
      <c r="AB26" s="45" t="str">
        <f>IF(AND('Mapa final'!$Y$10="Media",'Mapa final'!$AA$10="Mayor"),CONCATENATE("R1C",'Mapa final'!$O$10),"")</f>
        <v/>
      </c>
      <c r="AC26" s="46" t="str">
        <f>IF(AND('Mapa final'!$Y$11="Media",'Mapa final'!$AA$11="Mayor"),CONCATENATE("R1C",'Mapa final'!$O$11),"")</f>
        <v/>
      </c>
      <c r="AD26" s="46" t="str">
        <f>IF(AND('Mapa final'!$Y$12="Media",'Mapa final'!$AA$12="Mayor"),CONCATENATE("R1C",'Mapa final'!$O$12),"")</f>
        <v/>
      </c>
      <c r="AE26" s="46" t="str">
        <f>IF(AND('Mapa final'!$Y$13="Media",'Mapa final'!$AA$13="Mayor"),CONCATENATE("R1C",'Mapa final'!$O$13),"")</f>
        <v/>
      </c>
      <c r="AF26" s="46" t="str">
        <f>IF(AND('Mapa final'!$Y$14="Media",'Mapa final'!$AA$14="Mayor"),CONCATENATE("R1C",'Mapa final'!$O$14),"")</f>
        <v/>
      </c>
      <c r="AG26" s="47" t="str">
        <f>IF(AND('Mapa final'!$Y$15="Media",'Mapa final'!$AA$15="Mayor"),CONCATENATE("R1C",'Mapa final'!$O$15),"")</f>
        <v/>
      </c>
      <c r="AH26" s="48" t="str">
        <f>IF(AND('Mapa final'!$Y$10="Media",'Mapa final'!$AA$10="Catastrófico"),CONCATENATE("R1C",'Mapa final'!$O$10),"")</f>
        <v/>
      </c>
      <c r="AI26" s="49" t="str">
        <f>IF(AND('Mapa final'!$Y$11="Media",'Mapa final'!$AA$11="Catastrófico"),CONCATENATE("R1C",'Mapa final'!$O$11),"")</f>
        <v/>
      </c>
      <c r="AJ26" s="49" t="str">
        <f>IF(AND('Mapa final'!$Y$12="Media",'Mapa final'!$AA$12="Catastrófico"),CONCATENATE("R1C",'Mapa final'!$O$12),"")</f>
        <v/>
      </c>
      <c r="AK26" s="49" t="str">
        <f>IF(AND('Mapa final'!$Y$13="Media",'Mapa final'!$AA$13="Catastrófico"),CONCATENATE("R1C",'Mapa final'!$O$13),"")</f>
        <v/>
      </c>
      <c r="AL26" s="49" t="str">
        <f>IF(AND('Mapa final'!$Y$14="Media",'Mapa final'!$AA$14="Catastrófico"),CONCATENATE("R1C",'Mapa final'!$O$14),"")</f>
        <v/>
      </c>
      <c r="AM26" s="50" t="str">
        <f>IF(AND('Mapa final'!$Y$15="Media",'Mapa final'!$AA$15="Catastrófico"),CONCATENATE("R1C",'Mapa final'!$O$15),"")</f>
        <v/>
      </c>
      <c r="AN26" s="83"/>
      <c r="AO26" s="630" t="s">
        <v>81</v>
      </c>
      <c r="AP26" s="631"/>
      <c r="AQ26" s="631"/>
      <c r="AR26" s="631"/>
      <c r="AS26" s="631"/>
      <c r="AT26" s="632"/>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502"/>
      <c r="C27" s="502"/>
      <c r="D27" s="503"/>
      <c r="E27" s="601"/>
      <c r="F27" s="602"/>
      <c r="G27" s="602"/>
      <c r="H27" s="602"/>
      <c r="I27" s="619"/>
      <c r="J27" s="67" t="str">
        <f>IF(AND('Mapa final'!$Y$16="Media",'Mapa final'!$AA$16="Leve"),CONCATENATE("R2C",'Mapa final'!$O$16),"")</f>
        <v/>
      </c>
      <c r="K27" s="68" t="str">
        <f>IF(AND('Mapa final'!$Y$17="Media",'Mapa final'!$AA$17="Leve"),CONCATENATE("R2C",'Mapa final'!$O$17),"")</f>
        <v/>
      </c>
      <c r="L27" s="68" t="str">
        <f>IF(AND('Mapa final'!$Y$18="Media",'Mapa final'!$AA$18="Leve"),CONCATENATE("R2C",'Mapa final'!$O$18),"")</f>
        <v/>
      </c>
      <c r="M27" s="68" t="str">
        <f>IF(AND('Mapa final'!$Y$19="Media",'Mapa final'!$AA$19="Leve"),CONCATENATE("R2C",'Mapa final'!$O$19),"")</f>
        <v/>
      </c>
      <c r="N27" s="68" t="str">
        <f>IF(AND('Mapa final'!$Y$20="Media",'Mapa final'!$AA$20="Leve"),CONCATENATE("R2C",'Mapa final'!$O$20),"")</f>
        <v/>
      </c>
      <c r="O27" s="69" t="str">
        <f>IF(AND('Mapa final'!$Y$21="Media",'Mapa final'!$AA$21="Leve"),CONCATENATE("R2C",'Mapa final'!$O$21),"")</f>
        <v/>
      </c>
      <c r="P27" s="67" t="str">
        <f>IF(AND('Mapa final'!$Y$16="Media",'Mapa final'!$AA$16="Menor"),CONCATENATE("R2C",'Mapa final'!$O$16),"")</f>
        <v>R2C34</v>
      </c>
      <c r="Q27" s="68" t="str">
        <f>IF(AND('Mapa final'!$Y$17="Media",'Mapa final'!$AA$17="Menor"),CONCATENATE("R2C",'Mapa final'!$O$17),"")</f>
        <v/>
      </c>
      <c r="R27" s="68" t="str">
        <f>IF(AND('Mapa final'!$Y$18="Media",'Mapa final'!$AA$18="Menor"),CONCATENATE("R2C",'Mapa final'!$O$18),"")</f>
        <v/>
      </c>
      <c r="S27" s="68" t="str">
        <f>IF(AND('Mapa final'!$Y$19="Media",'Mapa final'!$AA$19="Menor"),CONCATENATE("R2C",'Mapa final'!$O$19),"")</f>
        <v/>
      </c>
      <c r="T27" s="68" t="str">
        <f>IF(AND('Mapa final'!$Y$20="Media",'Mapa final'!$AA$20="Menor"),CONCATENATE("R2C",'Mapa final'!$O$20),"")</f>
        <v/>
      </c>
      <c r="U27" s="69" t="str">
        <f>IF(AND('Mapa final'!$Y$21="Media",'Mapa final'!$AA$21="Menor"),CONCATENATE("R2C",'Mapa final'!$O$21),"")</f>
        <v/>
      </c>
      <c r="V27" s="67" t="str">
        <f>IF(AND('Mapa final'!$Y$16="Media",'Mapa final'!$AA$16="Moderado"),CONCATENATE("R2C",'Mapa final'!$O$16),"")</f>
        <v/>
      </c>
      <c r="W27" s="68" t="str">
        <f>IF(AND('Mapa final'!$Y$17="Media",'Mapa final'!$AA$17="Moderado"),CONCATENATE("R2C",'Mapa final'!$O$17),"")</f>
        <v/>
      </c>
      <c r="X27" s="68" t="str">
        <f>IF(AND('Mapa final'!$Y$18="Media",'Mapa final'!$AA$18="Moderado"),CONCATENATE("R2C",'Mapa final'!$O$18),"")</f>
        <v/>
      </c>
      <c r="Y27" s="68" t="str">
        <f>IF(AND('Mapa final'!$Y$19="Media",'Mapa final'!$AA$19="Moderado"),CONCATENATE("R2C",'Mapa final'!$O$19),"")</f>
        <v/>
      </c>
      <c r="Z27" s="68" t="str">
        <f>IF(AND('Mapa final'!$Y$20="Media",'Mapa final'!$AA$20="Moderado"),CONCATENATE("R2C",'Mapa final'!$O$20),"")</f>
        <v/>
      </c>
      <c r="AA27" s="69" t="str">
        <f>IF(AND('Mapa final'!$Y$21="Media",'Mapa final'!$AA$21="Moderado"),CONCATENATE("R2C",'Mapa final'!$O$21),"")</f>
        <v/>
      </c>
      <c r="AB27" s="51" t="str">
        <f>IF(AND('Mapa final'!$Y$16="Media",'Mapa final'!$AA$16="Mayor"),CONCATENATE("R2C",'Mapa final'!$O$16),"")</f>
        <v/>
      </c>
      <c r="AC27" s="52" t="str">
        <f>IF(AND('Mapa final'!$Y$17="Media",'Mapa final'!$AA$17="Mayor"),CONCATENATE("R2C",'Mapa final'!$O$17),"")</f>
        <v/>
      </c>
      <c r="AD27" s="52" t="str">
        <f>IF(AND('Mapa final'!$Y$18="Media",'Mapa final'!$AA$18="Mayor"),CONCATENATE("R2C",'Mapa final'!$O$18),"")</f>
        <v/>
      </c>
      <c r="AE27" s="52" t="str">
        <f>IF(AND('Mapa final'!$Y$19="Media",'Mapa final'!$AA$19="Mayor"),CONCATENATE("R2C",'Mapa final'!$O$19),"")</f>
        <v/>
      </c>
      <c r="AF27" s="52" t="str">
        <f>IF(AND('Mapa final'!$Y$20="Media",'Mapa final'!$AA$20="Mayor"),CONCATENATE("R2C",'Mapa final'!$O$20),"")</f>
        <v/>
      </c>
      <c r="AG27" s="53" t="str">
        <f>IF(AND('Mapa final'!$Y$21="Media",'Mapa final'!$AA$21="Mayor"),CONCATENATE("R2C",'Mapa final'!$O$21),"")</f>
        <v/>
      </c>
      <c r="AH27" s="54" t="str">
        <f>IF(AND('Mapa final'!$Y$16="Media",'Mapa final'!$AA$16="Catastrófico"),CONCATENATE("R2C",'Mapa final'!$O$16),"")</f>
        <v/>
      </c>
      <c r="AI27" s="55" t="str">
        <f>IF(AND('Mapa final'!$Y$17="Media",'Mapa final'!$AA$17="Catastrófico"),CONCATENATE("R2C",'Mapa final'!$O$17),"")</f>
        <v/>
      </c>
      <c r="AJ27" s="55" t="str">
        <f>IF(AND('Mapa final'!$Y$18="Media",'Mapa final'!$AA$18="Catastrófico"),CONCATENATE("R2C",'Mapa final'!$O$18),"")</f>
        <v/>
      </c>
      <c r="AK27" s="55" t="str">
        <f>IF(AND('Mapa final'!$Y$19="Media",'Mapa final'!$AA$19="Catastrófico"),CONCATENATE("R2C",'Mapa final'!$O$19),"")</f>
        <v/>
      </c>
      <c r="AL27" s="55" t="str">
        <f>IF(AND('Mapa final'!$Y$20="Media",'Mapa final'!$AA$20="Catastrófico"),CONCATENATE("R2C",'Mapa final'!$O$20),"")</f>
        <v/>
      </c>
      <c r="AM27" s="56" t="str">
        <f>IF(AND('Mapa final'!$Y$21="Media",'Mapa final'!$AA$21="Catastrófico"),CONCATENATE("R2C",'Mapa final'!$O$21),"")</f>
        <v/>
      </c>
      <c r="AN27" s="83"/>
      <c r="AO27" s="633"/>
      <c r="AP27" s="634"/>
      <c r="AQ27" s="634"/>
      <c r="AR27" s="634"/>
      <c r="AS27" s="634"/>
      <c r="AT27" s="635"/>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502"/>
      <c r="C28" s="502"/>
      <c r="D28" s="503"/>
      <c r="E28" s="603"/>
      <c r="F28" s="604"/>
      <c r="G28" s="604"/>
      <c r="H28" s="604"/>
      <c r="I28" s="619"/>
      <c r="J28" s="67" t="str">
        <f>IF(AND('Mapa final'!$Y$22="Media",'Mapa final'!$AA$22="Leve"),CONCATENATE("R3C",'Mapa final'!$O$22),"")</f>
        <v/>
      </c>
      <c r="K28" s="68" t="str">
        <f>IF(AND('Mapa final'!$Y$23="Media",'Mapa final'!$AA$23="Leve"),CONCATENATE("R3C",'Mapa final'!$O$23),"")</f>
        <v/>
      </c>
      <c r="L28" s="68" t="str">
        <f>IF(AND('Mapa final'!$Y$24="Media",'Mapa final'!$AA$24="Leve"),CONCATENATE("R3C",'Mapa final'!$O$24),"")</f>
        <v/>
      </c>
      <c r="M28" s="68" t="str">
        <f>IF(AND('Mapa final'!$Y$25="Media",'Mapa final'!$AA$25="Leve"),CONCATENATE("R3C",'Mapa final'!$O$25),"")</f>
        <v/>
      </c>
      <c r="N28" s="68" t="str">
        <f>IF(AND('Mapa final'!$Y$26="Media",'Mapa final'!$AA$26="Leve"),CONCATENATE("R3C",'Mapa final'!$O$26),"")</f>
        <v/>
      </c>
      <c r="O28" s="69" t="str">
        <f>IF(AND('Mapa final'!$Y$27="Media",'Mapa final'!$AA$27="Leve"),CONCATENATE("R3C",'Mapa final'!$O$27),"")</f>
        <v/>
      </c>
      <c r="P28" s="67" t="str">
        <f>IF(AND('Mapa final'!$Y$22="Media",'Mapa final'!$AA$22="Menor"),CONCATENATE("R3C",'Mapa final'!$O$22),"")</f>
        <v/>
      </c>
      <c r="Q28" s="68" t="str">
        <f>IF(AND('Mapa final'!$Y$23="Media",'Mapa final'!$AA$23="Menor"),CONCATENATE("R3C",'Mapa final'!$O$23),"")</f>
        <v/>
      </c>
      <c r="R28" s="68" t="str">
        <f>IF(AND('Mapa final'!$Y$24="Media",'Mapa final'!$AA$24="Menor"),CONCATENATE("R3C",'Mapa final'!$O$24),"")</f>
        <v/>
      </c>
      <c r="S28" s="68" t="str">
        <f>IF(AND('Mapa final'!$Y$25="Media",'Mapa final'!$AA$25="Menor"),CONCATENATE("R3C",'Mapa final'!$O$25),"")</f>
        <v/>
      </c>
      <c r="T28" s="68" t="str">
        <f>IF(AND('Mapa final'!$Y$26="Media",'Mapa final'!$AA$26="Menor"),CONCATENATE("R3C",'Mapa final'!$O$26),"")</f>
        <v/>
      </c>
      <c r="U28" s="69" t="str">
        <f>IF(AND('Mapa final'!$Y$27="Media",'Mapa final'!$AA$27="Menor"),CONCATENATE("R3C",'Mapa final'!$O$27),"")</f>
        <v/>
      </c>
      <c r="V28" s="67" t="str">
        <f>IF(AND('Mapa final'!$Y$22="Media",'Mapa final'!$AA$22="Moderado"),CONCATENATE("R3C",'Mapa final'!$O$22),"")</f>
        <v>R3C35</v>
      </c>
      <c r="W28" s="68" t="str">
        <f>IF(AND('Mapa final'!$Y$23="Media",'Mapa final'!$AA$23="Moderado"),CONCATENATE("R3C",'Mapa final'!$O$23),"")</f>
        <v/>
      </c>
      <c r="X28" s="68" t="str">
        <f>IF(AND('Mapa final'!$Y$24="Media",'Mapa final'!$AA$24="Moderado"),CONCATENATE("R3C",'Mapa final'!$O$24),"")</f>
        <v/>
      </c>
      <c r="Y28" s="68" t="str">
        <f>IF(AND('Mapa final'!$Y$25="Media",'Mapa final'!$AA$25="Moderado"),CONCATENATE("R3C",'Mapa final'!$O$25),"")</f>
        <v/>
      </c>
      <c r="Z28" s="68" t="str">
        <f>IF(AND('Mapa final'!$Y$26="Media",'Mapa final'!$AA$26="Moderado"),CONCATENATE("R3C",'Mapa final'!$O$26),"")</f>
        <v/>
      </c>
      <c r="AA28" s="69" t="str">
        <f>IF(AND('Mapa final'!$Y$27="Media",'Mapa final'!$AA$27="Moderado"),CONCATENATE("R3C",'Mapa final'!$O$27),"")</f>
        <v/>
      </c>
      <c r="AB28" s="51" t="str">
        <f>IF(AND('Mapa final'!$Y$22="Media",'Mapa final'!$AA$22="Mayor"),CONCATENATE("R3C",'Mapa final'!$O$22),"")</f>
        <v/>
      </c>
      <c r="AC28" s="52" t="str">
        <f>IF(AND('Mapa final'!$Y$23="Media",'Mapa final'!$AA$23="Mayor"),CONCATENATE("R3C",'Mapa final'!$O$23),"")</f>
        <v/>
      </c>
      <c r="AD28" s="52" t="str">
        <f>IF(AND('Mapa final'!$Y$24="Media",'Mapa final'!$AA$24="Mayor"),CONCATENATE("R3C",'Mapa final'!$O$24),"")</f>
        <v/>
      </c>
      <c r="AE28" s="52" t="str">
        <f>IF(AND('Mapa final'!$Y$25="Media",'Mapa final'!$AA$25="Mayor"),CONCATENATE("R3C",'Mapa final'!$O$25),"")</f>
        <v/>
      </c>
      <c r="AF28" s="52" t="str">
        <f>IF(AND('Mapa final'!$Y$26="Media",'Mapa final'!$AA$26="Mayor"),CONCATENATE("R3C",'Mapa final'!$O$26),"")</f>
        <v/>
      </c>
      <c r="AG28" s="53" t="str">
        <f>IF(AND('Mapa final'!$Y$27="Media",'Mapa final'!$AA$27="Mayor"),CONCATENATE("R3C",'Mapa final'!$O$27),"")</f>
        <v/>
      </c>
      <c r="AH28" s="54" t="str">
        <f>IF(AND('Mapa final'!$Y$22="Media",'Mapa final'!$AA$22="Catastrófico"),CONCATENATE("R3C",'Mapa final'!$O$22),"")</f>
        <v/>
      </c>
      <c r="AI28" s="55" t="str">
        <f>IF(AND('Mapa final'!$Y$23="Media",'Mapa final'!$AA$23="Catastrófico"),CONCATENATE("R3C",'Mapa final'!$O$23),"")</f>
        <v/>
      </c>
      <c r="AJ28" s="55" t="str">
        <f>IF(AND('Mapa final'!$Y$24="Media",'Mapa final'!$AA$24="Catastrófico"),CONCATENATE("R3C",'Mapa final'!$O$24),"")</f>
        <v/>
      </c>
      <c r="AK28" s="55" t="str">
        <f>IF(AND('Mapa final'!$Y$25="Media",'Mapa final'!$AA$25="Catastrófico"),CONCATENATE("R3C",'Mapa final'!$O$25),"")</f>
        <v/>
      </c>
      <c r="AL28" s="55" t="str">
        <f>IF(AND('Mapa final'!$Y$26="Media",'Mapa final'!$AA$26="Catastrófico"),CONCATENATE("R3C",'Mapa final'!$O$26),"")</f>
        <v/>
      </c>
      <c r="AM28" s="56" t="str">
        <f>IF(AND('Mapa final'!$Y$27="Media",'Mapa final'!$AA$27="Catastrófico"),CONCATENATE("R3C",'Mapa final'!$O$27),"")</f>
        <v/>
      </c>
      <c r="AN28" s="83"/>
      <c r="AO28" s="633"/>
      <c r="AP28" s="634"/>
      <c r="AQ28" s="634"/>
      <c r="AR28" s="634"/>
      <c r="AS28" s="634"/>
      <c r="AT28" s="635"/>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502"/>
      <c r="C29" s="502"/>
      <c r="D29" s="503"/>
      <c r="E29" s="603"/>
      <c r="F29" s="604"/>
      <c r="G29" s="604"/>
      <c r="H29" s="604"/>
      <c r="I29" s="619"/>
      <c r="J29" s="67" t="str">
        <f>IF(AND('Mapa final'!$Y$28="Media",'Mapa final'!$AA$28="Leve"),CONCATENATE("R4C",'Mapa final'!$O$28),"")</f>
        <v/>
      </c>
      <c r="K29" s="68" t="str">
        <f>IF(AND('Mapa final'!$Y$29="Media",'Mapa final'!$AA$29="Leve"),CONCATENATE("R4C",'Mapa final'!$O$29),"")</f>
        <v/>
      </c>
      <c r="L29" s="68" t="str">
        <f>IF(AND('Mapa final'!$Y$30="Media",'Mapa final'!$AA$30="Leve"),CONCATENATE("R4C",'Mapa final'!$O$30),"")</f>
        <v/>
      </c>
      <c r="M29" s="68" t="str">
        <f>IF(AND('Mapa final'!$Y$31="Media",'Mapa final'!$AA$31="Leve"),CONCATENATE("R4C",'Mapa final'!$O$31),"")</f>
        <v/>
      </c>
      <c r="N29" s="68" t="str">
        <f>IF(AND('Mapa final'!$Y$32="Media",'Mapa final'!$AA$32="Leve"),CONCATENATE("R4C",'Mapa final'!$O$32),"")</f>
        <v/>
      </c>
      <c r="O29" s="69" t="str">
        <f>IF(AND('Mapa final'!$Y$33="Media",'Mapa final'!$AA$33="Leve"),CONCATENATE("R4C",'Mapa final'!$O$33),"")</f>
        <v/>
      </c>
      <c r="P29" s="67" t="str">
        <f>IF(AND('Mapa final'!$Y$28="Media",'Mapa final'!$AA$28="Menor"),CONCATENATE("R4C",'Mapa final'!$O$28),"")</f>
        <v/>
      </c>
      <c r="Q29" s="68" t="str">
        <f>IF(AND('Mapa final'!$Y$29="Media",'Mapa final'!$AA$29="Menor"),CONCATENATE("R4C",'Mapa final'!$O$29),"")</f>
        <v/>
      </c>
      <c r="R29" s="68" t="str">
        <f>IF(AND('Mapa final'!$Y$30="Media",'Mapa final'!$AA$30="Menor"),CONCATENATE("R4C",'Mapa final'!$O$30),"")</f>
        <v/>
      </c>
      <c r="S29" s="68" t="str">
        <f>IF(AND('Mapa final'!$Y$31="Media",'Mapa final'!$AA$31="Menor"),CONCATENATE("R4C",'Mapa final'!$O$31),"")</f>
        <v/>
      </c>
      <c r="T29" s="68" t="str">
        <f>IF(AND('Mapa final'!$Y$32="Media",'Mapa final'!$AA$32="Menor"),CONCATENATE("R4C",'Mapa final'!$O$32),"")</f>
        <v/>
      </c>
      <c r="U29" s="69" t="str">
        <f>IF(AND('Mapa final'!$Y$33="Media",'Mapa final'!$AA$33="Menor"),CONCATENATE("R4C",'Mapa final'!$O$33),"")</f>
        <v/>
      </c>
      <c r="V29" s="67" t="str">
        <f>IF(AND('Mapa final'!$Y$28="Media",'Mapa final'!$AA$28="Moderado"),CONCATENATE("R4C",'Mapa final'!$O$28),"")</f>
        <v/>
      </c>
      <c r="W29" s="68" t="str">
        <f>IF(AND('Mapa final'!$Y$29="Media",'Mapa final'!$AA$29="Moderado"),CONCATENATE("R4C",'Mapa final'!$O$29),"")</f>
        <v/>
      </c>
      <c r="X29" s="68" t="str">
        <f>IF(AND('Mapa final'!$Y$30="Media",'Mapa final'!$AA$30="Moderado"),CONCATENATE("R4C",'Mapa final'!$O$30),"")</f>
        <v/>
      </c>
      <c r="Y29" s="68" t="str">
        <f>IF(AND('Mapa final'!$Y$31="Media",'Mapa final'!$AA$31="Moderado"),CONCATENATE("R4C",'Mapa final'!$O$31),"")</f>
        <v/>
      </c>
      <c r="Z29" s="68" t="str">
        <f>IF(AND('Mapa final'!$Y$32="Media",'Mapa final'!$AA$32="Moderado"),CONCATENATE("R4C",'Mapa final'!$O$32),"")</f>
        <v/>
      </c>
      <c r="AA29" s="69" t="str">
        <f>IF(AND('Mapa final'!$Y$33="Media",'Mapa final'!$AA$33="Moderado"),CONCATENATE("R4C",'Mapa final'!$O$33),"")</f>
        <v/>
      </c>
      <c r="AB29" s="51" t="str">
        <f>IF(AND('Mapa final'!$Y$28="Media",'Mapa final'!$AA$28="Mayor"),CONCATENATE("R4C",'Mapa final'!$O$28),"")</f>
        <v/>
      </c>
      <c r="AC29" s="52" t="str">
        <f>IF(AND('Mapa final'!$Y$29="Media",'Mapa final'!$AA$29="Mayor"),CONCATENATE("R4C",'Mapa final'!$O$29),"")</f>
        <v/>
      </c>
      <c r="AD29" s="57" t="str">
        <f>IF(AND('Mapa final'!$Y$30="Media",'Mapa final'!$AA$30="Mayor"),CONCATENATE("R4C",'Mapa final'!$O$30),"")</f>
        <v/>
      </c>
      <c r="AE29" s="57" t="str">
        <f>IF(AND('Mapa final'!$Y$31="Media",'Mapa final'!$AA$31="Mayor"),CONCATENATE("R4C",'Mapa final'!$O$31),"")</f>
        <v/>
      </c>
      <c r="AF29" s="57" t="str">
        <f>IF(AND('Mapa final'!$Y$32="Media",'Mapa final'!$AA$32="Mayor"),CONCATENATE("R4C",'Mapa final'!$O$32),"")</f>
        <v/>
      </c>
      <c r="AG29" s="53" t="str">
        <f>IF(AND('Mapa final'!$Y$33="Media",'Mapa final'!$AA$33="Mayor"),CONCATENATE("R4C",'Mapa final'!$O$33),"")</f>
        <v/>
      </c>
      <c r="AH29" s="54" t="str">
        <f>IF(AND('Mapa final'!$Y$28="Media",'Mapa final'!$AA$28="Catastrófico"),CONCATENATE("R4C",'Mapa final'!$O$28),"")</f>
        <v/>
      </c>
      <c r="AI29" s="55" t="str">
        <f>IF(AND('Mapa final'!$Y$29="Media",'Mapa final'!$AA$29="Catastrófico"),CONCATENATE("R4C",'Mapa final'!$O$29),"")</f>
        <v/>
      </c>
      <c r="AJ29" s="55" t="str">
        <f>IF(AND('Mapa final'!$Y$30="Media",'Mapa final'!$AA$30="Catastrófico"),CONCATENATE("R4C",'Mapa final'!$O$30),"")</f>
        <v/>
      </c>
      <c r="AK29" s="55" t="str">
        <f>IF(AND('Mapa final'!$Y$31="Media",'Mapa final'!$AA$31="Catastrófico"),CONCATENATE("R4C",'Mapa final'!$O$31),"")</f>
        <v/>
      </c>
      <c r="AL29" s="55" t="str">
        <f>IF(AND('Mapa final'!$Y$32="Media",'Mapa final'!$AA$32="Catastrófico"),CONCATENATE("R4C",'Mapa final'!$O$32),"")</f>
        <v/>
      </c>
      <c r="AM29" s="56" t="str">
        <f>IF(AND('Mapa final'!$Y$33="Media",'Mapa final'!$AA$33="Catastrófico"),CONCATENATE("R4C",'Mapa final'!$O$33),"")</f>
        <v/>
      </c>
      <c r="AN29" s="83"/>
      <c r="AO29" s="633"/>
      <c r="AP29" s="634"/>
      <c r="AQ29" s="634"/>
      <c r="AR29" s="634"/>
      <c r="AS29" s="634"/>
      <c r="AT29" s="635"/>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502"/>
      <c r="C30" s="502"/>
      <c r="D30" s="503"/>
      <c r="E30" s="603"/>
      <c r="F30" s="604"/>
      <c r="G30" s="604"/>
      <c r="H30" s="604"/>
      <c r="I30" s="619"/>
      <c r="J30" s="67" t="str">
        <f>IF(AND('Mapa final'!$Y$34="Media",'Mapa final'!$AA$34="Leve"),CONCATENATE("R5C",'Mapa final'!$O$34),"")</f>
        <v/>
      </c>
      <c r="K30" s="68" t="str">
        <f>IF(AND('Mapa final'!$Y$35="Media",'Mapa final'!$AA$35="Leve"),CONCATENATE("R5C",'Mapa final'!$O$35),"")</f>
        <v/>
      </c>
      <c r="L30" s="68" t="str">
        <f>IF(AND('Mapa final'!$Y$36="Media",'Mapa final'!$AA$36="Leve"),CONCATENATE("R5C",'Mapa final'!$O$36),"")</f>
        <v/>
      </c>
      <c r="M30" s="68" t="str">
        <f>IF(AND('Mapa final'!$Y$37="Media",'Mapa final'!$AA$37="Leve"),CONCATENATE("R5C",'Mapa final'!$O$37),"")</f>
        <v/>
      </c>
      <c r="N30" s="68" t="str">
        <f>IF(AND('Mapa final'!$Y$38="Media",'Mapa final'!$AA$38="Leve"),CONCATENATE("R5C",'Mapa final'!$O$38),"")</f>
        <v/>
      </c>
      <c r="O30" s="69" t="str">
        <f>IF(AND('Mapa final'!$Y$39="Media",'Mapa final'!$AA$39="Leve"),CONCATENATE("R5C",'Mapa final'!$O$39),"")</f>
        <v/>
      </c>
      <c r="P30" s="67" t="str">
        <f>IF(AND('Mapa final'!$Y$34="Media",'Mapa final'!$AA$34="Menor"),CONCATENATE("R5C",'Mapa final'!$O$34),"")</f>
        <v/>
      </c>
      <c r="Q30" s="68" t="str">
        <f>IF(AND('Mapa final'!$Y$35="Media",'Mapa final'!$AA$35="Menor"),CONCATENATE("R5C",'Mapa final'!$O$35),"")</f>
        <v/>
      </c>
      <c r="R30" s="68" t="str">
        <f>IF(AND('Mapa final'!$Y$36="Media",'Mapa final'!$AA$36="Menor"),CONCATENATE("R5C",'Mapa final'!$O$36),"")</f>
        <v/>
      </c>
      <c r="S30" s="68" t="str">
        <f>IF(AND('Mapa final'!$Y$37="Media",'Mapa final'!$AA$37="Menor"),CONCATENATE("R5C",'Mapa final'!$O$37),"")</f>
        <v/>
      </c>
      <c r="T30" s="68" t="str">
        <f>IF(AND('Mapa final'!$Y$38="Media",'Mapa final'!$AA$38="Menor"),CONCATENATE("R5C",'Mapa final'!$O$38),"")</f>
        <v/>
      </c>
      <c r="U30" s="69" t="str">
        <f>IF(AND('Mapa final'!$Y$39="Media",'Mapa final'!$AA$39="Menor"),CONCATENATE("R5C",'Mapa final'!$O$39),"")</f>
        <v/>
      </c>
      <c r="V30" s="67" t="str">
        <f>IF(AND('Mapa final'!$Y$34="Media",'Mapa final'!$AA$34="Moderado"),CONCATENATE("R5C",'Mapa final'!$O$34),"")</f>
        <v/>
      </c>
      <c r="W30" s="68" t="str">
        <f>IF(AND('Mapa final'!$Y$35="Media",'Mapa final'!$AA$35="Moderado"),CONCATENATE("R5C",'Mapa final'!$O$35),"")</f>
        <v/>
      </c>
      <c r="X30" s="68" t="str">
        <f>IF(AND('Mapa final'!$Y$36="Media",'Mapa final'!$AA$36="Moderado"),CONCATENATE("R5C",'Mapa final'!$O$36),"")</f>
        <v/>
      </c>
      <c r="Y30" s="68" t="str">
        <f>IF(AND('Mapa final'!$Y$37="Media",'Mapa final'!$AA$37="Moderado"),CONCATENATE("R5C",'Mapa final'!$O$37),"")</f>
        <v/>
      </c>
      <c r="Z30" s="68" t="str">
        <f>IF(AND('Mapa final'!$Y$38="Media",'Mapa final'!$AA$38="Moderado"),CONCATENATE("R5C",'Mapa final'!$O$38),"")</f>
        <v/>
      </c>
      <c r="AA30" s="69" t="str">
        <f>IF(AND('Mapa final'!$Y$39="Media",'Mapa final'!$AA$39="Moderado"),CONCATENATE("R5C",'Mapa final'!$O$39),"")</f>
        <v/>
      </c>
      <c r="AB30" s="51" t="str">
        <f>IF(AND('Mapa final'!$Y$34="Media",'Mapa final'!$AA$34="Mayor"),CONCATENATE("R5C",'Mapa final'!$O$34),"")</f>
        <v/>
      </c>
      <c r="AC30" s="52" t="str">
        <f>IF(AND('Mapa final'!$Y$35="Media",'Mapa final'!$AA$35="Mayor"),CONCATENATE("R5C",'Mapa final'!$O$35),"")</f>
        <v/>
      </c>
      <c r="AD30" s="57" t="str">
        <f>IF(AND('Mapa final'!$Y$36="Media",'Mapa final'!$AA$36="Mayor"),CONCATENATE("R5C",'Mapa final'!$O$36),"")</f>
        <v/>
      </c>
      <c r="AE30" s="57" t="str">
        <f>IF(AND('Mapa final'!$Y$37="Media",'Mapa final'!$AA$37="Mayor"),CONCATENATE("R5C",'Mapa final'!$O$37),"")</f>
        <v/>
      </c>
      <c r="AF30" s="57" t="str">
        <f>IF(AND('Mapa final'!$Y$38="Media",'Mapa final'!$AA$38="Mayor"),CONCATENATE("R5C",'Mapa final'!$O$38),"")</f>
        <v/>
      </c>
      <c r="AG30" s="53" t="str">
        <f>IF(AND('Mapa final'!$Y$39="Media",'Mapa final'!$AA$39="Mayor"),CONCATENATE("R5C",'Mapa final'!$O$39),"")</f>
        <v/>
      </c>
      <c r="AH30" s="54" t="str">
        <f>IF(AND('Mapa final'!$Y$34="Media",'Mapa final'!$AA$34="Catastrófico"),CONCATENATE("R5C",'Mapa final'!$O$34),"")</f>
        <v/>
      </c>
      <c r="AI30" s="55" t="str">
        <f>IF(AND('Mapa final'!$Y$35="Media",'Mapa final'!$AA$35="Catastrófico"),CONCATENATE("R5C",'Mapa final'!$O$35),"")</f>
        <v/>
      </c>
      <c r="AJ30" s="55" t="str">
        <f>IF(AND('Mapa final'!$Y$36="Media",'Mapa final'!$AA$36="Catastrófico"),CONCATENATE("R5C",'Mapa final'!$O$36),"")</f>
        <v/>
      </c>
      <c r="AK30" s="55" t="str">
        <f>IF(AND('Mapa final'!$Y$37="Media",'Mapa final'!$AA$37="Catastrófico"),CONCATENATE("R5C",'Mapa final'!$O$37),"")</f>
        <v/>
      </c>
      <c r="AL30" s="55" t="str">
        <f>IF(AND('Mapa final'!$Y$38="Media",'Mapa final'!$AA$38="Catastrófico"),CONCATENATE("R5C",'Mapa final'!$O$38),"")</f>
        <v/>
      </c>
      <c r="AM30" s="56" t="str">
        <f>IF(AND('Mapa final'!$Y$39="Media",'Mapa final'!$AA$39="Catastrófico"),CONCATENATE("R5C",'Mapa final'!$O$39),"")</f>
        <v/>
      </c>
      <c r="AN30" s="83"/>
      <c r="AO30" s="633"/>
      <c r="AP30" s="634"/>
      <c r="AQ30" s="634"/>
      <c r="AR30" s="634"/>
      <c r="AS30" s="634"/>
      <c r="AT30" s="635"/>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502"/>
      <c r="C31" s="502"/>
      <c r="D31" s="503"/>
      <c r="E31" s="603"/>
      <c r="F31" s="604"/>
      <c r="G31" s="604"/>
      <c r="H31" s="604"/>
      <c r="I31" s="619"/>
      <c r="J31" s="67" t="str">
        <f>IF(AND('Mapa final'!$Y$40="Media",'Mapa final'!$AA$40="Leve"),CONCATENATE("R6C",'Mapa final'!$O$40),"")</f>
        <v/>
      </c>
      <c r="K31" s="68" t="str">
        <f>IF(AND('Mapa final'!$Y$41="Media",'Mapa final'!$AA$41="Leve"),CONCATENATE("R6C",'Mapa final'!$O$41),"")</f>
        <v/>
      </c>
      <c r="L31" s="68" t="str">
        <f>IF(AND('Mapa final'!$Y$42="Media",'Mapa final'!$AA$42="Leve"),CONCATENATE("R6C",'Mapa final'!$O$42),"")</f>
        <v/>
      </c>
      <c r="M31" s="68" t="str">
        <f>IF(AND('Mapa final'!$Y$43="Media",'Mapa final'!$AA$43="Leve"),CONCATENATE("R6C",'Mapa final'!$O$43),"")</f>
        <v/>
      </c>
      <c r="N31" s="68" t="str">
        <f>IF(AND('Mapa final'!$Y$44="Media",'Mapa final'!$AA$44="Leve"),CONCATENATE("R6C",'Mapa final'!$O$44),"")</f>
        <v/>
      </c>
      <c r="O31" s="69" t="str">
        <f>IF(AND('Mapa final'!$Y$45="Media",'Mapa final'!$AA$45="Leve"),CONCATENATE("R6C",'Mapa final'!$O$45),"")</f>
        <v/>
      </c>
      <c r="P31" s="67" t="str">
        <f>IF(AND('Mapa final'!$Y$40="Media",'Mapa final'!$AA$40="Menor"),CONCATENATE("R6C",'Mapa final'!$O$40),"")</f>
        <v/>
      </c>
      <c r="Q31" s="68" t="str">
        <f>IF(AND('Mapa final'!$Y$41="Media",'Mapa final'!$AA$41="Menor"),CONCATENATE("R6C",'Mapa final'!$O$41),"")</f>
        <v/>
      </c>
      <c r="R31" s="68" t="str">
        <f>IF(AND('Mapa final'!$Y$42="Media",'Mapa final'!$AA$42="Menor"),CONCATENATE("R6C",'Mapa final'!$O$42),"")</f>
        <v/>
      </c>
      <c r="S31" s="68" t="str">
        <f>IF(AND('Mapa final'!$Y$43="Media",'Mapa final'!$AA$43="Menor"),CONCATENATE("R6C",'Mapa final'!$O$43),"")</f>
        <v/>
      </c>
      <c r="T31" s="68" t="str">
        <f>IF(AND('Mapa final'!$Y$44="Media",'Mapa final'!$AA$44="Menor"),CONCATENATE("R6C",'Mapa final'!$O$44),"")</f>
        <v/>
      </c>
      <c r="U31" s="69" t="str">
        <f>IF(AND('Mapa final'!$Y$45="Media",'Mapa final'!$AA$45="Menor"),CONCATENATE("R6C",'Mapa final'!$O$45),"")</f>
        <v/>
      </c>
      <c r="V31" s="67" t="str">
        <f>IF(AND('Mapa final'!$Y$40="Media",'Mapa final'!$AA$40="Moderado"),CONCATENATE("R6C",'Mapa final'!$O$40),"")</f>
        <v/>
      </c>
      <c r="W31" s="68" t="str">
        <f>IF(AND('Mapa final'!$Y$41="Media",'Mapa final'!$AA$41="Moderado"),CONCATENATE("R6C",'Mapa final'!$O$41),"")</f>
        <v/>
      </c>
      <c r="X31" s="68" t="str">
        <f>IF(AND('Mapa final'!$Y$42="Media",'Mapa final'!$AA$42="Moderado"),CONCATENATE("R6C",'Mapa final'!$O$42),"")</f>
        <v/>
      </c>
      <c r="Y31" s="68" t="str">
        <f>IF(AND('Mapa final'!$Y$43="Media",'Mapa final'!$AA$43="Moderado"),CONCATENATE("R6C",'Mapa final'!$O$43),"")</f>
        <v/>
      </c>
      <c r="Z31" s="68" t="str">
        <f>IF(AND('Mapa final'!$Y$44="Media",'Mapa final'!$AA$44="Moderado"),CONCATENATE("R6C",'Mapa final'!$O$44),"")</f>
        <v/>
      </c>
      <c r="AA31" s="69" t="str">
        <f>IF(AND('Mapa final'!$Y$45="Media",'Mapa final'!$AA$45="Moderado"),CONCATENATE("R6C",'Mapa final'!$O$45),"")</f>
        <v/>
      </c>
      <c r="AB31" s="51" t="str">
        <f>IF(AND('Mapa final'!$Y$40="Media",'Mapa final'!$AA$40="Mayor"),CONCATENATE("R6C",'Mapa final'!$O$40),"")</f>
        <v/>
      </c>
      <c r="AC31" s="52" t="str">
        <f>IF(AND('Mapa final'!$Y$41="Media",'Mapa final'!$AA$41="Mayor"),CONCATENATE("R6C",'Mapa final'!$O$41),"")</f>
        <v/>
      </c>
      <c r="AD31" s="57" t="str">
        <f>IF(AND('Mapa final'!$Y$42="Media",'Mapa final'!$AA$42="Mayor"),CONCATENATE("R6C",'Mapa final'!$O$42),"")</f>
        <v/>
      </c>
      <c r="AE31" s="57" t="str">
        <f>IF(AND('Mapa final'!$Y$43="Media",'Mapa final'!$AA$43="Mayor"),CONCATENATE("R6C",'Mapa final'!$O$43),"")</f>
        <v/>
      </c>
      <c r="AF31" s="57" t="str">
        <f>IF(AND('Mapa final'!$Y$44="Media",'Mapa final'!$AA$44="Mayor"),CONCATENATE("R6C",'Mapa final'!$O$44),"")</f>
        <v/>
      </c>
      <c r="AG31" s="53" t="str">
        <f>IF(AND('Mapa final'!$Y$45="Media",'Mapa final'!$AA$45="Mayor"),CONCATENATE("R6C",'Mapa final'!$O$45),"")</f>
        <v/>
      </c>
      <c r="AH31" s="54" t="str">
        <f>IF(AND('Mapa final'!$Y$40="Media",'Mapa final'!$AA$40="Catastrófico"),CONCATENATE("R6C",'Mapa final'!$O$40),"")</f>
        <v/>
      </c>
      <c r="AI31" s="55" t="str">
        <f>IF(AND('Mapa final'!$Y$41="Media",'Mapa final'!$AA$41="Catastrófico"),CONCATENATE("R6C",'Mapa final'!$O$41),"")</f>
        <v/>
      </c>
      <c r="AJ31" s="55" t="str">
        <f>IF(AND('Mapa final'!$Y$42="Media",'Mapa final'!$AA$42="Catastrófico"),CONCATENATE("R6C",'Mapa final'!$O$42),"")</f>
        <v/>
      </c>
      <c r="AK31" s="55" t="str">
        <f>IF(AND('Mapa final'!$Y$43="Media",'Mapa final'!$AA$43="Catastrófico"),CONCATENATE("R6C",'Mapa final'!$O$43),"")</f>
        <v/>
      </c>
      <c r="AL31" s="55" t="str">
        <f>IF(AND('Mapa final'!$Y$44="Media",'Mapa final'!$AA$44="Catastrófico"),CONCATENATE("R6C",'Mapa final'!$O$44),"")</f>
        <v/>
      </c>
      <c r="AM31" s="56" t="str">
        <f>IF(AND('Mapa final'!$Y$45="Media",'Mapa final'!$AA$45="Catastrófico"),CONCATENATE("R6C",'Mapa final'!$O$45),"")</f>
        <v/>
      </c>
      <c r="AN31" s="83"/>
      <c r="AO31" s="633"/>
      <c r="AP31" s="634"/>
      <c r="AQ31" s="634"/>
      <c r="AR31" s="634"/>
      <c r="AS31" s="634"/>
      <c r="AT31" s="635"/>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502"/>
      <c r="C32" s="502"/>
      <c r="D32" s="503"/>
      <c r="E32" s="603"/>
      <c r="F32" s="604"/>
      <c r="G32" s="604"/>
      <c r="H32" s="604"/>
      <c r="I32" s="619"/>
      <c r="J32" s="67" t="str">
        <f>IF(AND('Mapa final'!$Y$46="Media",'Mapa final'!$AA$46="Leve"),CONCATENATE("R7C",'Mapa final'!$O$46),"")</f>
        <v/>
      </c>
      <c r="K32" s="68" t="str">
        <f>IF(AND('Mapa final'!$Y$47="Media",'Mapa final'!$AA$47="Leve"),CONCATENATE("R7C",'Mapa final'!$O$47),"")</f>
        <v/>
      </c>
      <c r="L32" s="68" t="str">
        <f>IF(AND('Mapa final'!$Y$48="Media",'Mapa final'!$AA$48="Leve"),CONCATENATE("R7C",'Mapa final'!$O$48),"")</f>
        <v/>
      </c>
      <c r="M32" s="68" t="str">
        <f>IF(AND('Mapa final'!$Y$49="Media",'Mapa final'!$AA$49="Leve"),CONCATENATE("R7C",'Mapa final'!$O$49),"")</f>
        <v/>
      </c>
      <c r="N32" s="68" t="str">
        <f>IF(AND('Mapa final'!$Y$50="Media",'Mapa final'!$AA$50="Leve"),CONCATENATE("R7C",'Mapa final'!$O$50),"")</f>
        <v/>
      </c>
      <c r="O32" s="69" t="str">
        <f>IF(AND('Mapa final'!$Y$51="Media",'Mapa final'!$AA$51="Leve"),CONCATENATE("R7C",'Mapa final'!$O$51),"")</f>
        <v/>
      </c>
      <c r="P32" s="67" t="str">
        <f>IF(AND('Mapa final'!$Y$46="Media",'Mapa final'!$AA$46="Menor"),CONCATENATE("R7C",'Mapa final'!$O$46),"")</f>
        <v/>
      </c>
      <c r="Q32" s="68" t="str">
        <f>IF(AND('Mapa final'!$Y$47="Media",'Mapa final'!$AA$47="Menor"),CONCATENATE("R7C",'Mapa final'!$O$47),"")</f>
        <v/>
      </c>
      <c r="R32" s="68" t="str">
        <f>IF(AND('Mapa final'!$Y$48="Media",'Mapa final'!$AA$48="Menor"),CONCATENATE("R7C",'Mapa final'!$O$48),"")</f>
        <v/>
      </c>
      <c r="S32" s="68" t="str">
        <f>IF(AND('Mapa final'!$Y$49="Media",'Mapa final'!$AA$49="Menor"),CONCATENATE("R7C",'Mapa final'!$O$49),"")</f>
        <v/>
      </c>
      <c r="T32" s="68" t="str">
        <f>IF(AND('Mapa final'!$Y$50="Media",'Mapa final'!$AA$50="Menor"),CONCATENATE("R7C",'Mapa final'!$O$50),"")</f>
        <v/>
      </c>
      <c r="U32" s="69" t="str">
        <f>IF(AND('Mapa final'!$Y$51="Media",'Mapa final'!$AA$51="Menor"),CONCATENATE("R7C",'Mapa final'!$O$51),"")</f>
        <v/>
      </c>
      <c r="V32" s="67" t="str">
        <f>IF(AND('Mapa final'!$Y$46="Media",'Mapa final'!$AA$46="Moderado"),CONCATENATE("R7C",'Mapa final'!$O$46),"")</f>
        <v/>
      </c>
      <c r="W32" s="68" t="str">
        <f>IF(AND('Mapa final'!$Y$47="Media",'Mapa final'!$AA$47="Moderado"),CONCATENATE("R7C",'Mapa final'!$O$47),"")</f>
        <v/>
      </c>
      <c r="X32" s="68" t="str">
        <f>IF(AND('Mapa final'!$Y$48="Media",'Mapa final'!$AA$48="Moderado"),CONCATENATE("R7C",'Mapa final'!$O$48),"")</f>
        <v/>
      </c>
      <c r="Y32" s="68" t="str">
        <f>IF(AND('Mapa final'!$Y$49="Media",'Mapa final'!$AA$49="Moderado"),CONCATENATE("R7C",'Mapa final'!$O$49),"")</f>
        <v/>
      </c>
      <c r="Z32" s="68" t="str">
        <f>IF(AND('Mapa final'!$Y$50="Media",'Mapa final'!$AA$50="Moderado"),CONCATENATE("R7C",'Mapa final'!$O$50),"")</f>
        <v/>
      </c>
      <c r="AA32" s="69" t="str">
        <f>IF(AND('Mapa final'!$Y$51="Media",'Mapa final'!$AA$51="Moderado"),CONCATENATE("R7C",'Mapa final'!$O$51),"")</f>
        <v/>
      </c>
      <c r="AB32" s="51" t="str">
        <f>IF(AND('Mapa final'!$Y$46="Media",'Mapa final'!$AA$46="Mayor"),CONCATENATE("R7C",'Mapa final'!$O$46),"")</f>
        <v/>
      </c>
      <c r="AC32" s="52" t="str">
        <f>IF(AND('Mapa final'!$Y$47="Media",'Mapa final'!$AA$47="Mayor"),CONCATENATE("R7C",'Mapa final'!$O$47),"")</f>
        <v/>
      </c>
      <c r="AD32" s="57" t="str">
        <f>IF(AND('Mapa final'!$Y$48="Media",'Mapa final'!$AA$48="Mayor"),CONCATENATE("R7C",'Mapa final'!$O$48),"")</f>
        <v/>
      </c>
      <c r="AE32" s="57" t="str">
        <f>IF(AND('Mapa final'!$Y$49="Media",'Mapa final'!$AA$49="Mayor"),CONCATENATE("R7C",'Mapa final'!$O$49),"")</f>
        <v/>
      </c>
      <c r="AF32" s="57" t="str">
        <f>IF(AND('Mapa final'!$Y$50="Media",'Mapa final'!$AA$50="Mayor"),CONCATENATE("R7C",'Mapa final'!$O$50),"")</f>
        <v/>
      </c>
      <c r="AG32" s="53" t="str">
        <f>IF(AND('Mapa final'!$Y$51="Media",'Mapa final'!$AA$51="Mayor"),CONCATENATE("R7C",'Mapa final'!$O$51),"")</f>
        <v/>
      </c>
      <c r="AH32" s="54" t="str">
        <f>IF(AND('Mapa final'!$Y$46="Media",'Mapa final'!$AA$46="Catastrófico"),CONCATENATE("R7C",'Mapa final'!$O$46),"")</f>
        <v/>
      </c>
      <c r="AI32" s="55" t="str">
        <f>IF(AND('Mapa final'!$Y$47="Media",'Mapa final'!$AA$47="Catastrófico"),CONCATENATE("R7C",'Mapa final'!$O$47),"")</f>
        <v/>
      </c>
      <c r="AJ32" s="55" t="str">
        <f>IF(AND('Mapa final'!$Y$48="Media",'Mapa final'!$AA$48="Catastrófico"),CONCATENATE("R7C",'Mapa final'!$O$48),"")</f>
        <v/>
      </c>
      <c r="AK32" s="55" t="str">
        <f>IF(AND('Mapa final'!$Y$49="Media",'Mapa final'!$AA$49="Catastrófico"),CONCATENATE("R7C",'Mapa final'!$O$49),"")</f>
        <v/>
      </c>
      <c r="AL32" s="55" t="str">
        <f>IF(AND('Mapa final'!$Y$50="Media",'Mapa final'!$AA$50="Catastrófico"),CONCATENATE("R7C",'Mapa final'!$O$50),"")</f>
        <v/>
      </c>
      <c r="AM32" s="56" t="str">
        <f>IF(AND('Mapa final'!$Y$51="Media",'Mapa final'!$AA$51="Catastrófico"),CONCATENATE("R7C",'Mapa final'!$O$51),"")</f>
        <v/>
      </c>
      <c r="AN32" s="83"/>
      <c r="AO32" s="633"/>
      <c r="AP32" s="634"/>
      <c r="AQ32" s="634"/>
      <c r="AR32" s="634"/>
      <c r="AS32" s="634"/>
      <c r="AT32" s="635"/>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502"/>
      <c r="C33" s="502"/>
      <c r="D33" s="503"/>
      <c r="E33" s="603"/>
      <c r="F33" s="604"/>
      <c r="G33" s="604"/>
      <c r="H33" s="604"/>
      <c r="I33" s="619"/>
      <c r="J33" s="67" t="str">
        <f>IF(AND('Mapa final'!$Y$52="Media",'Mapa final'!$AA$52="Leve"),CONCATENATE("R8C",'Mapa final'!$O$52),"")</f>
        <v/>
      </c>
      <c r="K33" s="68" t="str">
        <f>IF(AND('Mapa final'!$Y$53="Media",'Mapa final'!$AA$53="Leve"),CONCATENATE("R8C",'Mapa final'!$O$53),"")</f>
        <v/>
      </c>
      <c r="L33" s="68" t="str">
        <f>IF(AND('Mapa final'!$Y$54="Media",'Mapa final'!$AA$54="Leve"),CONCATENATE("R8C",'Mapa final'!$O$54),"")</f>
        <v/>
      </c>
      <c r="M33" s="68" t="str">
        <f>IF(AND('Mapa final'!$Y$55="Media",'Mapa final'!$AA$55="Leve"),CONCATENATE("R8C",'Mapa final'!$O$55),"")</f>
        <v/>
      </c>
      <c r="N33" s="68" t="str">
        <f>IF(AND('Mapa final'!$Y$56="Media",'Mapa final'!$AA$56="Leve"),CONCATENATE("R8C",'Mapa final'!$O$56),"")</f>
        <v/>
      </c>
      <c r="O33" s="69" t="str">
        <f>IF(AND('Mapa final'!$Y$57="Media",'Mapa final'!$AA$57="Leve"),CONCATENATE("R8C",'Mapa final'!$O$57),"")</f>
        <v/>
      </c>
      <c r="P33" s="67" t="str">
        <f>IF(AND('Mapa final'!$Y$52="Media",'Mapa final'!$AA$52="Menor"),CONCATENATE("R8C",'Mapa final'!$O$52),"")</f>
        <v/>
      </c>
      <c r="Q33" s="68" t="str">
        <f>IF(AND('Mapa final'!$Y$53="Media",'Mapa final'!$AA$53="Menor"),CONCATENATE("R8C",'Mapa final'!$O$53),"")</f>
        <v/>
      </c>
      <c r="R33" s="68" t="str">
        <f>IF(AND('Mapa final'!$Y$54="Media",'Mapa final'!$AA$54="Menor"),CONCATENATE("R8C",'Mapa final'!$O$54),"")</f>
        <v/>
      </c>
      <c r="S33" s="68" t="str">
        <f>IF(AND('Mapa final'!$Y$55="Media",'Mapa final'!$AA$55="Menor"),CONCATENATE("R8C",'Mapa final'!$O$55),"")</f>
        <v/>
      </c>
      <c r="T33" s="68" t="str">
        <f>IF(AND('Mapa final'!$Y$56="Media",'Mapa final'!$AA$56="Menor"),CONCATENATE("R8C",'Mapa final'!$O$56),"")</f>
        <v/>
      </c>
      <c r="U33" s="69" t="str">
        <f>IF(AND('Mapa final'!$Y$57="Media",'Mapa final'!$AA$57="Menor"),CONCATENATE("R8C",'Mapa final'!$O$57),"")</f>
        <v/>
      </c>
      <c r="V33" s="67" t="str">
        <f>IF(AND('Mapa final'!$Y$52="Media",'Mapa final'!$AA$52="Moderado"),CONCATENATE("R8C",'Mapa final'!$O$52),"")</f>
        <v/>
      </c>
      <c r="W33" s="68" t="str">
        <f>IF(AND('Mapa final'!$Y$53="Media",'Mapa final'!$AA$53="Moderado"),CONCATENATE("R8C",'Mapa final'!$O$53),"")</f>
        <v/>
      </c>
      <c r="X33" s="68" t="str">
        <f>IF(AND('Mapa final'!$Y$54="Media",'Mapa final'!$AA$54="Moderado"),CONCATENATE("R8C",'Mapa final'!$O$54),"")</f>
        <v/>
      </c>
      <c r="Y33" s="68" t="str">
        <f>IF(AND('Mapa final'!$Y$55="Media",'Mapa final'!$AA$55="Moderado"),CONCATENATE("R8C",'Mapa final'!$O$55),"")</f>
        <v/>
      </c>
      <c r="Z33" s="68" t="str">
        <f>IF(AND('Mapa final'!$Y$56="Media",'Mapa final'!$AA$56="Moderado"),CONCATENATE("R8C",'Mapa final'!$O$56),"")</f>
        <v/>
      </c>
      <c r="AA33" s="69" t="str">
        <f>IF(AND('Mapa final'!$Y$57="Media",'Mapa final'!$AA$57="Moderado"),CONCATENATE("R8C",'Mapa final'!$O$57),"")</f>
        <v/>
      </c>
      <c r="AB33" s="51" t="str">
        <f>IF(AND('Mapa final'!$Y$52="Media",'Mapa final'!$AA$52="Mayor"),CONCATENATE("R8C",'Mapa final'!$O$52),"")</f>
        <v/>
      </c>
      <c r="AC33" s="52" t="str">
        <f>IF(AND('Mapa final'!$Y$53="Media",'Mapa final'!$AA$53="Mayor"),CONCATENATE("R8C",'Mapa final'!$O$53),"")</f>
        <v/>
      </c>
      <c r="AD33" s="57" t="str">
        <f>IF(AND('Mapa final'!$Y$54="Media",'Mapa final'!$AA$54="Mayor"),CONCATENATE("R8C",'Mapa final'!$O$54),"")</f>
        <v/>
      </c>
      <c r="AE33" s="57" t="str">
        <f>IF(AND('Mapa final'!$Y$55="Media",'Mapa final'!$AA$55="Mayor"),CONCATENATE("R8C",'Mapa final'!$O$55),"")</f>
        <v/>
      </c>
      <c r="AF33" s="57" t="str">
        <f>IF(AND('Mapa final'!$Y$56="Media",'Mapa final'!$AA$56="Mayor"),CONCATENATE("R8C",'Mapa final'!$O$56),"")</f>
        <v/>
      </c>
      <c r="AG33" s="53" t="str">
        <f>IF(AND('Mapa final'!$Y$57="Media",'Mapa final'!$AA$57="Mayor"),CONCATENATE("R8C",'Mapa final'!$O$57),"")</f>
        <v/>
      </c>
      <c r="AH33" s="54" t="str">
        <f>IF(AND('Mapa final'!$Y$52="Media",'Mapa final'!$AA$52="Catastrófico"),CONCATENATE("R8C",'Mapa final'!$O$52),"")</f>
        <v/>
      </c>
      <c r="AI33" s="55" t="str">
        <f>IF(AND('Mapa final'!$Y$53="Media",'Mapa final'!$AA$53="Catastrófico"),CONCATENATE("R8C",'Mapa final'!$O$53),"")</f>
        <v/>
      </c>
      <c r="AJ33" s="55" t="str">
        <f>IF(AND('Mapa final'!$Y$54="Media",'Mapa final'!$AA$54="Catastrófico"),CONCATENATE("R8C",'Mapa final'!$O$54),"")</f>
        <v/>
      </c>
      <c r="AK33" s="55" t="str">
        <f>IF(AND('Mapa final'!$Y$55="Media",'Mapa final'!$AA$55="Catastrófico"),CONCATENATE("R8C",'Mapa final'!$O$55),"")</f>
        <v/>
      </c>
      <c r="AL33" s="55" t="str">
        <f>IF(AND('Mapa final'!$Y$56="Media",'Mapa final'!$AA$56="Catastrófico"),CONCATENATE("R8C",'Mapa final'!$O$56),"")</f>
        <v/>
      </c>
      <c r="AM33" s="56" t="str">
        <f>IF(AND('Mapa final'!$Y$57="Media",'Mapa final'!$AA$57="Catastrófico"),CONCATENATE("R8C",'Mapa final'!$O$57),"")</f>
        <v/>
      </c>
      <c r="AN33" s="83"/>
      <c r="AO33" s="633"/>
      <c r="AP33" s="634"/>
      <c r="AQ33" s="634"/>
      <c r="AR33" s="634"/>
      <c r="AS33" s="634"/>
      <c r="AT33" s="635"/>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502"/>
      <c r="C34" s="502"/>
      <c r="D34" s="503"/>
      <c r="E34" s="603"/>
      <c r="F34" s="604"/>
      <c r="G34" s="604"/>
      <c r="H34" s="604"/>
      <c r="I34" s="619"/>
      <c r="J34" s="67" t="str">
        <f>IF(AND('Mapa final'!$Y$58="Media",'Mapa final'!$AA$58="Leve"),CONCATENATE("R9C",'Mapa final'!$O$58),"")</f>
        <v/>
      </c>
      <c r="K34" s="68" t="str">
        <f>IF(AND('Mapa final'!$Y$59="Media",'Mapa final'!$AA$59="Leve"),CONCATENATE("R9C",'Mapa final'!$O$59),"")</f>
        <v/>
      </c>
      <c r="L34" s="68" t="str">
        <f>IF(AND('Mapa final'!$Y$60="Media",'Mapa final'!$AA$60="Leve"),CONCATENATE("R9C",'Mapa final'!$O$60),"")</f>
        <v/>
      </c>
      <c r="M34" s="68" t="str">
        <f>IF(AND('Mapa final'!$Y$61="Media",'Mapa final'!$AA$61="Leve"),CONCATENATE("R9C",'Mapa final'!$O$61),"")</f>
        <v/>
      </c>
      <c r="N34" s="68" t="str">
        <f>IF(AND('Mapa final'!$Y$62="Media",'Mapa final'!$AA$62="Leve"),CONCATENATE("R9C",'Mapa final'!$O$62),"")</f>
        <v/>
      </c>
      <c r="O34" s="69" t="str">
        <f>IF(AND('Mapa final'!$Y$63="Media",'Mapa final'!$AA$63="Leve"),CONCATENATE("R9C",'Mapa final'!$O$63),"")</f>
        <v/>
      </c>
      <c r="P34" s="67" t="str">
        <f>IF(AND('Mapa final'!$Y$58="Media",'Mapa final'!$AA$58="Menor"),CONCATENATE("R9C",'Mapa final'!$O$58),"")</f>
        <v/>
      </c>
      <c r="Q34" s="68" t="str">
        <f>IF(AND('Mapa final'!$Y$59="Media",'Mapa final'!$AA$59="Menor"),CONCATENATE("R9C",'Mapa final'!$O$59),"")</f>
        <v/>
      </c>
      <c r="R34" s="68" t="str">
        <f>IF(AND('Mapa final'!$Y$60="Media",'Mapa final'!$AA$60="Menor"),CONCATENATE("R9C",'Mapa final'!$O$60),"")</f>
        <v/>
      </c>
      <c r="S34" s="68" t="str">
        <f>IF(AND('Mapa final'!$Y$61="Media",'Mapa final'!$AA$61="Menor"),CONCATENATE("R9C",'Mapa final'!$O$61),"")</f>
        <v/>
      </c>
      <c r="T34" s="68" t="str">
        <f>IF(AND('Mapa final'!$Y$62="Media",'Mapa final'!$AA$62="Menor"),CONCATENATE("R9C",'Mapa final'!$O$62),"")</f>
        <v/>
      </c>
      <c r="U34" s="69" t="str">
        <f>IF(AND('Mapa final'!$Y$63="Media",'Mapa final'!$AA$63="Menor"),CONCATENATE("R9C",'Mapa final'!$O$63),"")</f>
        <v/>
      </c>
      <c r="V34" s="67" t="str">
        <f>IF(AND('Mapa final'!$Y$58="Media",'Mapa final'!$AA$58="Moderado"),CONCATENATE("R9C",'Mapa final'!$O$58),"")</f>
        <v/>
      </c>
      <c r="W34" s="68" t="str">
        <f>IF(AND('Mapa final'!$Y$59="Media",'Mapa final'!$AA$59="Moderado"),CONCATENATE("R9C",'Mapa final'!$O$59),"")</f>
        <v/>
      </c>
      <c r="X34" s="68" t="str">
        <f>IF(AND('Mapa final'!$Y$60="Media",'Mapa final'!$AA$60="Moderado"),CONCATENATE("R9C",'Mapa final'!$O$60),"")</f>
        <v/>
      </c>
      <c r="Y34" s="68" t="str">
        <f>IF(AND('Mapa final'!$Y$61="Media",'Mapa final'!$AA$61="Moderado"),CONCATENATE("R9C",'Mapa final'!$O$61),"")</f>
        <v/>
      </c>
      <c r="Z34" s="68" t="str">
        <f>IF(AND('Mapa final'!$Y$62="Media",'Mapa final'!$AA$62="Moderado"),CONCATENATE("R9C",'Mapa final'!$O$62),"")</f>
        <v/>
      </c>
      <c r="AA34" s="69" t="str">
        <f>IF(AND('Mapa final'!$Y$63="Media",'Mapa final'!$AA$63="Moderado"),CONCATENATE("R9C",'Mapa final'!$O$63),"")</f>
        <v/>
      </c>
      <c r="AB34" s="51" t="str">
        <f>IF(AND('Mapa final'!$Y$58="Media",'Mapa final'!$AA$58="Mayor"),CONCATENATE("R9C",'Mapa final'!$O$58),"")</f>
        <v/>
      </c>
      <c r="AC34" s="52" t="str">
        <f>IF(AND('Mapa final'!$Y$59="Media",'Mapa final'!$AA$59="Mayor"),CONCATENATE("R9C",'Mapa final'!$O$59),"")</f>
        <v/>
      </c>
      <c r="AD34" s="57" t="str">
        <f>IF(AND('Mapa final'!$Y$60="Media",'Mapa final'!$AA$60="Mayor"),CONCATENATE("R9C",'Mapa final'!$O$60),"")</f>
        <v/>
      </c>
      <c r="AE34" s="57" t="str">
        <f>IF(AND('Mapa final'!$Y$61="Media",'Mapa final'!$AA$61="Mayor"),CONCATENATE("R9C",'Mapa final'!$O$61),"")</f>
        <v/>
      </c>
      <c r="AF34" s="57" t="str">
        <f>IF(AND('Mapa final'!$Y$62="Media",'Mapa final'!$AA$62="Mayor"),CONCATENATE("R9C",'Mapa final'!$O$62),"")</f>
        <v/>
      </c>
      <c r="AG34" s="53" t="str">
        <f>IF(AND('Mapa final'!$Y$63="Media",'Mapa final'!$AA$63="Mayor"),CONCATENATE("R9C",'Mapa final'!$O$63),"")</f>
        <v/>
      </c>
      <c r="AH34" s="54" t="str">
        <f>IF(AND('Mapa final'!$Y$58="Media",'Mapa final'!$AA$58="Catastrófico"),CONCATENATE("R9C",'Mapa final'!$O$58),"")</f>
        <v/>
      </c>
      <c r="AI34" s="55" t="str">
        <f>IF(AND('Mapa final'!$Y$59="Media",'Mapa final'!$AA$59="Catastrófico"),CONCATENATE("R9C",'Mapa final'!$O$59),"")</f>
        <v/>
      </c>
      <c r="AJ34" s="55" t="str">
        <f>IF(AND('Mapa final'!$Y$60="Media",'Mapa final'!$AA$60="Catastrófico"),CONCATENATE("R9C",'Mapa final'!$O$60),"")</f>
        <v/>
      </c>
      <c r="AK34" s="55" t="str">
        <f>IF(AND('Mapa final'!$Y$61="Media",'Mapa final'!$AA$61="Catastrófico"),CONCATENATE("R9C",'Mapa final'!$O$61),"")</f>
        <v/>
      </c>
      <c r="AL34" s="55" t="str">
        <f>IF(AND('Mapa final'!$Y$62="Media",'Mapa final'!$AA$62="Catastrófico"),CONCATENATE("R9C",'Mapa final'!$O$62),"")</f>
        <v/>
      </c>
      <c r="AM34" s="56" t="str">
        <f>IF(AND('Mapa final'!$Y$63="Media",'Mapa final'!$AA$63="Catastrófico"),CONCATENATE("R9C",'Mapa final'!$O$63),"")</f>
        <v/>
      </c>
      <c r="AN34" s="83"/>
      <c r="AO34" s="633"/>
      <c r="AP34" s="634"/>
      <c r="AQ34" s="634"/>
      <c r="AR34" s="634"/>
      <c r="AS34" s="634"/>
      <c r="AT34" s="635"/>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502"/>
      <c r="C35" s="502"/>
      <c r="D35" s="503"/>
      <c r="E35" s="605"/>
      <c r="F35" s="606"/>
      <c r="G35" s="606"/>
      <c r="H35" s="606"/>
      <c r="I35" s="620"/>
      <c r="J35" s="67" t="str">
        <f>IF(AND('Mapa final'!$Y$64="Media",'Mapa final'!$AA$64="Leve"),CONCATENATE("R10C",'Mapa final'!$O$64),"")</f>
        <v/>
      </c>
      <c r="K35" s="68" t="str">
        <f>IF(AND('Mapa final'!$Y$65="Media",'Mapa final'!$AA$65="Leve"),CONCATENATE("R10C",'Mapa final'!$O$65),"")</f>
        <v/>
      </c>
      <c r="L35" s="68" t="str">
        <f>IF(AND('Mapa final'!$Y$66="Media",'Mapa final'!$AA$66="Leve"),CONCATENATE("R10C",'Mapa final'!$O$66),"")</f>
        <v/>
      </c>
      <c r="M35" s="68" t="str">
        <f>IF(AND('Mapa final'!$Y$67="Media",'Mapa final'!$AA$67="Leve"),CONCATENATE("R10C",'Mapa final'!$O$67),"")</f>
        <v/>
      </c>
      <c r="N35" s="68" t="str">
        <f>IF(AND('Mapa final'!$Y$68="Media",'Mapa final'!$AA$68="Leve"),CONCATENATE("R10C",'Mapa final'!$O$68),"")</f>
        <v/>
      </c>
      <c r="O35" s="69" t="str">
        <f>IF(AND('Mapa final'!$Y$69="Media",'Mapa final'!$AA$69="Leve"),CONCATENATE("R10C",'Mapa final'!$O$69),"")</f>
        <v/>
      </c>
      <c r="P35" s="67" t="str">
        <f>IF(AND('Mapa final'!$Y$64="Media",'Mapa final'!$AA$64="Menor"),CONCATENATE("R10C",'Mapa final'!$O$64),"")</f>
        <v/>
      </c>
      <c r="Q35" s="68" t="str">
        <f>IF(AND('Mapa final'!$Y$65="Media",'Mapa final'!$AA$65="Menor"),CONCATENATE("R10C",'Mapa final'!$O$65),"")</f>
        <v/>
      </c>
      <c r="R35" s="68" t="str">
        <f>IF(AND('Mapa final'!$Y$66="Media",'Mapa final'!$AA$66="Menor"),CONCATENATE("R10C",'Mapa final'!$O$66),"")</f>
        <v/>
      </c>
      <c r="S35" s="68" t="str">
        <f>IF(AND('Mapa final'!$Y$67="Media",'Mapa final'!$AA$67="Menor"),CONCATENATE("R10C",'Mapa final'!$O$67),"")</f>
        <v/>
      </c>
      <c r="T35" s="68" t="str">
        <f>IF(AND('Mapa final'!$Y$68="Media",'Mapa final'!$AA$68="Menor"),CONCATENATE("R10C",'Mapa final'!$O$68),"")</f>
        <v/>
      </c>
      <c r="U35" s="69" t="str">
        <f>IF(AND('Mapa final'!$Y$69="Media",'Mapa final'!$AA$69="Menor"),CONCATENATE("R10C",'Mapa final'!$O$69),"")</f>
        <v/>
      </c>
      <c r="V35" s="67" t="str">
        <f>IF(AND('Mapa final'!$Y$64="Media",'Mapa final'!$AA$64="Moderado"),CONCATENATE("R10C",'Mapa final'!$O$64),"")</f>
        <v/>
      </c>
      <c r="W35" s="68" t="str">
        <f>IF(AND('Mapa final'!$Y$65="Media",'Mapa final'!$AA$65="Moderado"),CONCATENATE("R10C",'Mapa final'!$O$65),"")</f>
        <v/>
      </c>
      <c r="X35" s="68" t="str">
        <f>IF(AND('Mapa final'!$Y$66="Media",'Mapa final'!$AA$66="Moderado"),CONCATENATE("R10C",'Mapa final'!$O$66),"")</f>
        <v/>
      </c>
      <c r="Y35" s="68" t="str">
        <f>IF(AND('Mapa final'!$Y$67="Media",'Mapa final'!$AA$67="Moderado"),CONCATENATE("R10C",'Mapa final'!$O$67),"")</f>
        <v/>
      </c>
      <c r="Z35" s="68" t="str">
        <f>IF(AND('Mapa final'!$Y$68="Media",'Mapa final'!$AA$68="Moderado"),CONCATENATE("R10C",'Mapa final'!$O$68),"")</f>
        <v/>
      </c>
      <c r="AA35" s="69" t="str">
        <f>IF(AND('Mapa final'!$Y$69="Media",'Mapa final'!$AA$69="Moderado"),CONCATENATE("R10C",'Mapa final'!$O$69),"")</f>
        <v/>
      </c>
      <c r="AB35" s="58" t="str">
        <f>IF(AND('Mapa final'!$Y$64="Media",'Mapa final'!$AA$64="Mayor"),CONCATENATE("R10C",'Mapa final'!$O$64),"")</f>
        <v/>
      </c>
      <c r="AC35" s="59" t="str">
        <f>IF(AND('Mapa final'!$Y$65="Media",'Mapa final'!$AA$65="Mayor"),CONCATENATE("R10C",'Mapa final'!$O$65),"")</f>
        <v/>
      </c>
      <c r="AD35" s="59" t="str">
        <f>IF(AND('Mapa final'!$Y$66="Media",'Mapa final'!$AA$66="Mayor"),CONCATENATE("R10C",'Mapa final'!$O$66),"")</f>
        <v/>
      </c>
      <c r="AE35" s="59" t="str">
        <f>IF(AND('Mapa final'!$Y$67="Media",'Mapa final'!$AA$67="Mayor"),CONCATENATE("R10C",'Mapa final'!$O$67),"")</f>
        <v/>
      </c>
      <c r="AF35" s="59" t="str">
        <f>IF(AND('Mapa final'!$Y$68="Media",'Mapa final'!$AA$68="Mayor"),CONCATENATE("R10C",'Mapa final'!$O$68),"")</f>
        <v/>
      </c>
      <c r="AG35" s="60" t="str">
        <f>IF(AND('Mapa final'!$Y$69="Media",'Mapa final'!$AA$69="Mayor"),CONCATENATE("R10C",'Mapa final'!$O$69),"")</f>
        <v/>
      </c>
      <c r="AH35" s="61" t="str">
        <f>IF(AND('Mapa final'!$Y$64="Media",'Mapa final'!$AA$64="Catastrófico"),CONCATENATE("R10C",'Mapa final'!$O$64),"")</f>
        <v/>
      </c>
      <c r="AI35" s="62" t="str">
        <f>IF(AND('Mapa final'!$Y$65="Media",'Mapa final'!$AA$65="Catastrófico"),CONCATENATE("R10C",'Mapa final'!$O$65),"")</f>
        <v/>
      </c>
      <c r="AJ35" s="62" t="str">
        <f>IF(AND('Mapa final'!$Y$66="Media",'Mapa final'!$AA$66="Catastrófico"),CONCATENATE("R10C",'Mapa final'!$O$66),"")</f>
        <v/>
      </c>
      <c r="AK35" s="62" t="str">
        <f>IF(AND('Mapa final'!$Y$67="Media",'Mapa final'!$AA$67="Catastrófico"),CONCATENATE("R10C",'Mapa final'!$O$67),"")</f>
        <v/>
      </c>
      <c r="AL35" s="62" t="str">
        <f>IF(AND('Mapa final'!$Y$68="Media",'Mapa final'!$AA$68="Catastrófico"),CONCATENATE("R10C",'Mapa final'!$O$68),"")</f>
        <v/>
      </c>
      <c r="AM35" s="63" t="str">
        <f>IF(AND('Mapa final'!$Y$69="Media",'Mapa final'!$AA$69="Catastrófico"),CONCATENATE("R10C",'Mapa final'!$O$69),"")</f>
        <v/>
      </c>
      <c r="AN35" s="83"/>
      <c r="AO35" s="636"/>
      <c r="AP35" s="637"/>
      <c r="AQ35" s="637"/>
      <c r="AR35" s="637"/>
      <c r="AS35" s="637"/>
      <c r="AT35" s="638"/>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502"/>
      <c r="C36" s="502"/>
      <c r="D36" s="503"/>
      <c r="E36" s="599" t="s">
        <v>114</v>
      </c>
      <c r="F36" s="600"/>
      <c r="G36" s="600"/>
      <c r="H36" s="600"/>
      <c r="I36" s="600"/>
      <c r="J36" s="73" t="str">
        <f>IF(AND('Mapa final'!$Y$10="Baja",'Mapa final'!$AA$10="Leve"),CONCATENATE("R1C",'Mapa final'!$O$10),"")</f>
        <v/>
      </c>
      <c r="K36" s="74" t="str">
        <f>IF(AND('Mapa final'!$Y$11="Baja",'Mapa final'!$AA$11="Leve"),CONCATENATE("R1C",'Mapa final'!$O$11),"")</f>
        <v/>
      </c>
      <c r="L36" s="74" t="str">
        <f>IF(AND('Mapa final'!$Y$12="Baja",'Mapa final'!$AA$12="Leve"),CONCATENATE("R1C",'Mapa final'!$O$12),"")</f>
        <v/>
      </c>
      <c r="M36" s="74" t="str">
        <f>IF(AND('Mapa final'!$Y$13="Baja",'Mapa final'!$AA$13="Leve"),CONCATENATE("R1C",'Mapa final'!$O$13),"")</f>
        <v/>
      </c>
      <c r="N36" s="74" t="str">
        <f>IF(AND('Mapa final'!$Y$14="Baja",'Mapa final'!$AA$14="Leve"),CONCATENATE("R1C",'Mapa final'!$O$14),"")</f>
        <v/>
      </c>
      <c r="O36" s="75" t="str">
        <f>IF(AND('Mapa final'!$Y$15="Baja",'Mapa final'!$AA$15="Leve"),CONCATENATE("R1C",'Mapa final'!$O$15),"")</f>
        <v/>
      </c>
      <c r="P36" s="64" t="str">
        <f>IF(AND('Mapa final'!$Y$10="Baja",'Mapa final'!$AA$10="Menor"),CONCATENATE("R1C",'Mapa final'!$O$10),"")</f>
        <v/>
      </c>
      <c r="Q36" s="65" t="str">
        <f>IF(AND('Mapa final'!$Y$11="Baja",'Mapa final'!$AA$11="Menor"),CONCATENATE("R1C",'Mapa final'!$O$11),"")</f>
        <v/>
      </c>
      <c r="R36" s="65" t="str">
        <f>IF(AND('Mapa final'!$Y$12="Baja",'Mapa final'!$AA$12="Menor"),CONCATENATE("R1C",'Mapa final'!$O$12),"")</f>
        <v/>
      </c>
      <c r="S36" s="65" t="str">
        <f>IF(AND('Mapa final'!$Y$13="Baja",'Mapa final'!$AA$13="Menor"),CONCATENATE("R1C",'Mapa final'!$O$13),"")</f>
        <v/>
      </c>
      <c r="T36" s="65" t="str">
        <f>IF(AND('Mapa final'!$Y$14="Baja",'Mapa final'!$AA$14="Menor"),CONCATENATE("R1C",'Mapa final'!$O$14),"")</f>
        <v/>
      </c>
      <c r="U36" s="66" t="str">
        <f>IF(AND('Mapa final'!$Y$15="Baja",'Mapa final'!$AA$15="Menor"),CONCATENATE("R1C",'Mapa final'!$O$15),"")</f>
        <v/>
      </c>
      <c r="V36" s="64" t="str">
        <f>IF(AND('Mapa final'!$Y$10="Baja",'Mapa final'!$AA$10="Moderado"),CONCATENATE("R1C",'Mapa final'!$O$10),"")</f>
        <v>R1C33</v>
      </c>
      <c r="W36" s="65" t="str">
        <f>IF(AND('Mapa final'!$Y$11="Baja",'Mapa final'!$AA$11="Moderado"),CONCATENATE("R1C",'Mapa final'!$O$11),"")</f>
        <v/>
      </c>
      <c r="X36" s="65" t="str">
        <f>IF(AND('Mapa final'!$Y$12="Baja",'Mapa final'!$AA$12="Moderado"),CONCATENATE("R1C",'Mapa final'!$O$12),"")</f>
        <v/>
      </c>
      <c r="Y36" s="65" t="str">
        <f>IF(AND('Mapa final'!$Y$13="Baja",'Mapa final'!$AA$13="Moderado"),CONCATENATE("R1C",'Mapa final'!$O$13),"")</f>
        <v/>
      </c>
      <c r="Z36" s="65" t="str">
        <f>IF(AND('Mapa final'!$Y$14="Baja",'Mapa final'!$AA$14="Moderado"),CONCATENATE("R1C",'Mapa final'!$O$14),"")</f>
        <v/>
      </c>
      <c r="AA36" s="66" t="str">
        <f>IF(AND('Mapa final'!$Y$15="Baja",'Mapa final'!$AA$15="Moderado"),CONCATENATE("R1C",'Mapa final'!$O$15),"")</f>
        <v/>
      </c>
      <c r="AB36" s="45" t="str">
        <f>IF(AND('Mapa final'!$Y$10="Baja",'Mapa final'!$AA$10="Mayor"),CONCATENATE("R1C",'Mapa final'!$O$10),"")</f>
        <v/>
      </c>
      <c r="AC36" s="46" t="str">
        <f>IF(AND('Mapa final'!$Y$11="Baja",'Mapa final'!$AA$11="Mayor"),CONCATENATE("R1C",'Mapa final'!$O$11),"")</f>
        <v/>
      </c>
      <c r="AD36" s="46" t="str">
        <f>IF(AND('Mapa final'!$Y$12="Baja",'Mapa final'!$AA$12="Mayor"),CONCATENATE("R1C",'Mapa final'!$O$12),"")</f>
        <v/>
      </c>
      <c r="AE36" s="46" t="str">
        <f>IF(AND('Mapa final'!$Y$13="Baja",'Mapa final'!$AA$13="Mayor"),CONCATENATE("R1C",'Mapa final'!$O$13),"")</f>
        <v/>
      </c>
      <c r="AF36" s="46" t="str">
        <f>IF(AND('Mapa final'!$Y$14="Baja",'Mapa final'!$AA$14="Mayor"),CONCATENATE("R1C",'Mapa final'!$O$14),"")</f>
        <v/>
      </c>
      <c r="AG36" s="47" t="str">
        <f>IF(AND('Mapa final'!$Y$15="Baja",'Mapa final'!$AA$15="Mayor"),CONCATENATE("R1C",'Mapa final'!$O$15),"")</f>
        <v/>
      </c>
      <c r="AH36" s="48" t="str">
        <f>IF(AND('Mapa final'!$Y$10="Baja",'Mapa final'!$AA$10="Catastrófico"),CONCATENATE("R1C",'Mapa final'!$O$10),"")</f>
        <v/>
      </c>
      <c r="AI36" s="49" t="str">
        <f>IF(AND('Mapa final'!$Y$11="Baja",'Mapa final'!$AA$11="Catastrófico"),CONCATENATE("R1C",'Mapa final'!$O$11),"")</f>
        <v/>
      </c>
      <c r="AJ36" s="49" t="str">
        <f>IF(AND('Mapa final'!$Y$12="Baja",'Mapa final'!$AA$12="Catastrófico"),CONCATENATE("R1C",'Mapa final'!$O$12),"")</f>
        <v/>
      </c>
      <c r="AK36" s="49" t="str">
        <f>IF(AND('Mapa final'!$Y$13="Baja",'Mapa final'!$AA$13="Catastrófico"),CONCATENATE("R1C",'Mapa final'!$O$13),"")</f>
        <v/>
      </c>
      <c r="AL36" s="49" t="str">
        <f>IF(AND('Mapa final'!$Y$14="Baja",'Mapa final'!$AA$14="Catastrófico"),CONCATENATE("R1C",'Mapa final'!$O$14),"")</f>
        <v/>
      </c>
      <c r="AM36" s="50" t="str">
        <f>IF(AND('Mapa final'!$Y$15="Baja",'Mapa final'!$AA$15="Catastrófico"),CONCATENATE("R1C",'Mapa final'!$O$15),"")</f>
        <v/>
      </c>
      <c r="AN36" s="83"/>
      <c r="AO36" s="621" t="s">
        <v>82</v>
      </c>
      <c r="AP36" s="622"/>
      <c r="AQ36" s="622"/>
      <c r="AR36" s="622"/>
      <c r="AS36" s="622"/>
      <c r="AT36" s="62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502"/>
      <c r="C37" s="502"/>
      <c r="D37" s="503"/>
      <c r="E37" s="601"/>
      <c r="F37" s="602"/>
      <c r="G37" s="602"/>
      <c r="H37" s="602"/>
      <c r="I37" s="602"/>
      <c r="J37" s="76" t="str">
        <f>IF(AND('Mapa final'!$Y$16="Baja",'Mapa final'!$AA$16="Leve"),CONCATENATE("R2C",'Mapa final'!$O$16),"")</f>
        <v/>
      </c>
      <c r="K37" s="77" t="str">
        <f>IF(AND('Mapa final'!$Y$17="Baja",'Mapa final'!$AA$17="Leve"),CONCATENATE("R2C",'Mapa final'!$O$17),"")</f>
        <v/>
      </c>
      <c r="L37" s="77" t="str">
        <f>IF(AND('Mapa final'!$Y$18="Baja",'Mapa final'!$AA$18="Leve"),CONCATENATE("R2C",'Mapa final'!$O$18),"")</f>
        <v/>
      </c>
      <c r="M37" s="77" t="str">
        <f>IF(AND('Mapa final'!$Y$19="Baja",'Mapa final'!$AA$19="Leve"),CONCATENATE("R2C",'Mapa final'!$O$19),"")</f>
        <v/>
      </c>
      <c r="N37" s="77" t="str">
        <f>IF(AND('Mapa final'!$Y$20="Baja",'Mapa final'!$AA$20="Leve"),CONCATENATE("R2C",'Mapa final'!$O$20),"")</f>
        <v/>
      </c>
      <c r="O37" s="78" t="str">
        <f>IF(AND('Mapa final'!$Y$21="Baja",'Mapa final'!$AA$21="Leve"),CONCATENATE("R2C",'Mapa final'!$O$21),"")</f>
        <v/>
      </c>
      <c r="P37" s="67" t="str">
        <f>IF(AND('Mapa final'!$Y$16="Baja",'Mapa final'!$AA$16="Menor"),CONCATENATE("R2C",'Mapa final'!$O$16),"")</f>
        <v/>
      </c>
      <c r="Q37" s="68" t="str">
        <f>IF(AND('Mapa final'!$Y$17="Baja",'Mapa final'!$AA$17="Menor"),CONCATENATE("R2C",'Mapa final'!$O$17),"")</f>
        <v/>
      </c>
      <c r="R37" s="68" t="str">
        <f>IF(AND('Mapa final'!$Y$18="Baja",'Mapa final'!$AA$18="Menor"),CONCATENATE("R2C",'Mapa final'!$O$18),"")</f>
        <v/>
      </c>
      <c r="S37" s="68" t="str">
        <f>IF(AND('Mapa final'!$Y$19="Baja",'Mapa final'!$AA$19="Menor"),CONCATENATE("R2C",'Mapa final'!$O$19),"")</f>
        <v/>
      </c>
      <c r="T37" s="68" t="str">
        <f>IF(AND('Mapa final'!$Y$20="Baja",'Mapa final'!$AA$20="Menor"),CONCATENATE("R2C",'Mapa final'!$O$20),"")</f>
        <v/>
      </c>
      <c r="U37" s="69" t="str">
        <f>IF(AND('Mapa final'!$Y$21="Baja",'Mapa final'!$AA$21="Menor"),CONCATENATE("R2C",'Mapa final'!$O$21),"")</f>
        <v/>
      </c>
      <c r="V37" s="67" t="str">
        <f>IF(AND('Mapa final'!$Y$16="Baja",'Mapa final'!$AA$16="Moderado"),CONCATENATE("R2C",'Mapa final'!$O$16),"")</f>
        <v/>
      </c>
      <c r="W37" s="68" t="str">
        <f>IF(AND('Mapa final'!$Y$17="Baja",'Mapa final'!$AA$17="Moderado"),CONCATENATE("R2C",'Mapa final'!$O$17),"")</f>
        <v/>
      </c>
      <c r="X37" s="68" t="str">
        <f>IF(AND('Mapa final'!$Y$18="Baja",'Mapa final'!$AA$18="Moderado"),CONCATENATE("R2C",'Mapa final'!$O$18),"")</f>
        <v/>
      </c>
      <c r="Y37" s="68" t="str">
        <f>IF(AND('Mapa final'!$Y$19="Baja",'Mapa final'!$AA$19="Moderado"),CONCATENATE("R2C",'Mapa final'!$O$19),"")</f>
        <v/>
      </c>
      <c r="Z37" s="68" t="str">
        <f>IF(AND('Mapa final'!$Y$20="Baja",'Mapa final'!$AA$20="Moderado"),CONCATENATE("R2C",'Mapa final'!$O$20),"")</f>
        <v/>
      </c>
      <c r="AA37" s="69" t="str">
        <f>IF(AND('Mapa final'!$Y$21="Baja",'Mapa final'!$AA$21="Moderado"),CONCATENATE("R2C",'Mapa final'!$O$21),"")</f>
        <v/>
      </c>
      <c r="AB37" s="51" t="str">
        <f>IF(AND('Mapa final'!$Y$16="Baja",'Mapa final'!$AA$16="Mayor"),CONCATENATE("R2C",'Mapa final'!$O$16),"")</f>
        <v/>
      </c>
      <c r="AC37" s="52" t="str">
        <f>IF(AND('Mapa final'!$Y$17="Baja",'Mapa final'!$AA$17="Mayor"),CONCATENATE("R2C",'Mapa final'!$O$17),"")</f>
        <v/>
      </c>
      <c r="AD37" s="52" t="str">
        <f>IF(AND('Mapa final'!$Y$18="Baja",'Mapa final'!$AA$18="Mayor"),CONCATENATE("R2C",'Mapa final'!$O$18),"")</f>
        <v/>
      </c>
      <c r="AE37" s="52" t="str">
        <f>IF(AND('Mapa final'!$Y$19="Baja",'Mapa final'!$AA$19="Mayor"),CONCATENATE("R2C",'Mapa final'!$O$19),"")</f>
        <v/>
      </c>
      <c r="AF37" s="52" t="str">
        <f>IF(AND('Mapa final'!$Y$20="Baja",'Mapa final'!$AA$20="Mayor"),CONCATENATE("R2C",'Mapa final'!$O$20),"")</f>
        <v/>
      </c>
      <c r="AG37" s="53" t="str">
        <f>IF(AND('Mapa final'!$Y$21="Baja",'Mapa final'!$AA$21="Mayor"),CONCATENATE("R2C",'Mapa final'!$O$21),"")</f>
        <v/>
      </c>
      <c r="AH37" s="54" t="str">
        <f>IF(AND('Mapa final'!$Y$16="Baja",'Mapa final'!$AA$16="Catastrófico"),CONCATENATE("R2C",'Mapa final'!$O$16),"")</f>
        <v/>
      </c>
      <c r="AI37" s="55" t="str">
        <f>IF(AND('Mapa final'!$Y$17="Baja",'Mapa final'!$AA$17="Catastrófico"),CONCATENATE("R2C",'Mapa final'!$O$17),"")</f>
        <v/>
      </c>
      <c r="AJ37" s="55" t="str">
        <f>IF(AND('Mapa final'!$Y$18="Baja",'Mapa final'!$AA$18="Catastrófico"),CONCATENATE("R2C",'Mapa final'!$O$18),"")</f>
        <v/>
      </c>
      <c r="AK37" s="55" t="str">
        <f>IF(AND('Mapa final'!$Y$19="Baja",'Mapa final'!$AA$19="Catastrófico"),CONCATENATE("R2C",'Mapa final'!$O$19),"")</f>
        <v/>
      </c>
      <c r="AL37" s="55" t="str">
        <f>IF(AND('Mapa final'!$Y$20="Baja",'Mapa final'!$AA$20="Catastrófico"),CONCATENATE("R2C",'Mapa final'!$O$20),"")</f>
        <v/>
      </c>
      <c r="AM37" s="56" t="str">
        <f>IF(AND('Mapa final'!$Y$21="Baja",'Mapa final'!$AA$21="Catastrófico"),CONCATENATE("R2C",'Mapa final'!$O$21),"")</f>
        <v/>
      </c>
      <c r="AN37" s="83"/>
      <c r="AO37" s="624"/>
      <c r="AP37" s="625"/>
      <c r="AQ37" s="625"/>
      <c r="AR37" s="625"/>
      <c r="AS37" s="625"/>
      <c r="AT37" s="626"/>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502"/>
      <c r="C38" s="502"/>
      <c r="D38" s="503"/>
      <c r="E38" s="603"/>
      <c r="F38" s="604"/>
      <c r="G38" s="604"/>
      <c r="H38" s="604"/>
      <c r="I38" s="602"/>
      <c r="J38" s="76" t="str">
        <f>IF(AND('Mapa final'!$Y$22="Baja",'Mapa final'!$AA$22="Leve"),CONCATENATE("R3C",'Mapa final'!$O$22),"")</f>
        <v/>
      </c>
      <c r="K38" s="77" t="str">
        <f>IF(AND('Mapa final'!$Y$23="Baja",'Mapa final'!$AA$23="Leve"),CONCATENATE("R3C",'Mapa final'!$O$23),"")</f>
        <v/>
      </c>
      <c r="L38" s="77" t="str">
        <f>IF(AND('Mapa final'!$Y$24="Baja",'Mapa final'!$AA$24="Leve"),CONCATENATE("R3C",'Mapa final'!$O$24),"")</f>
        <v/>
      </c>
      <c r="M38" s="77" t="str">
        <f>IF(AND('Mapa final'!$Y$25="Baja",'Mapa final'!$AA$25="Leve"),CONCATENATE("R3C",'Mapa final'!$O$25),"")</f>
        <v/>
      </c>
      <c r="N38" s="77" t="str">
        <f>IF(AND('Mapa final'!$Y$26="Baja",'Mapa final'!$AA$26="Leve"),CONCATENATE("R3C",'Mapa final'!$O$26),"")</f>
        <v/>
      </c>
      <c r="O38" s="78" t="str">
        <f>IF(AND('Mapa final'!$Y$27="Baja",'Mapa final'!$AA$27="Leve"),CONCATENATE("R3C",'Mapa final'!$O$27),"")</f>
        <v/>
      </c>
      <c r="P38" s="67" t="str">
        <f>IF(AND('Mapa final'!$Y$22="Baja",'Mapa final'!$AA$22="Menor"),CONCATENATE("R3C",'Mapa final'!$O$22),"")</f>
        <v/>
      </c>
      <c r="Q38" s="68" t="str">
        <f>IF(AND('Mapa final'!$Y$23="Baja",'Mapa final'!$AA$23="Menor"),CONCATENATE("R3C",'Mapa final'!$O$23),"")</f>
        <v/>
      </c>
      <c r="R38" s="68" t="str">
        <f>IF(AND('Mapa final'!$Y$24="Baja",'Mapa final'!$AA$24="Menor"),CONCATENATE("R3C",'Mapa final'!$O$24),"")</f>
        <v/>
      </c>
      <c r="S38" s="68" t="str">
        <f>IF(AND('Mapa final'!$Y$25="Baja",'Mapa final'!$AA$25="Menor"),CONCATENATE("R3C",'Mapa final'!$O$25),"")</f>
        <v/>
      </c>
      <c r="T38" s="68" t="str">
        <f>IF(AND('Mapa final'!$Y$26="Baja",'Mapa final'!$AA$26="Menor"),CONCATENATE("R3C",'Mapa final'!$O$26),"")</f>
        <v/>
      </c>
      <c r="U38" s="69" t="str">
        <f>IF(AND('Mapa final'!$Y$27="Baja",'Mapa final'!$AA$27="Menor"),CONCATENATE("R3C",'Mapa final'!$O$27),"")</f>
        <v/>
      </c>
      <c r="V38" s="67" t="str">
        <f>IF(AND('Mapa final'!$Y$22="Baja",'Mapa final'!$AA$22="Moderado"),CONCATENATE("R3C",'Mapa final'!$O$22),"")</f>
        <v/>
      </c>
      <c r="W38" s="68" t="str">
        <f>IF(AND('Mapa final'!$Y$23="Baja",'Mapa final'!$AA$23="Moderado"),CONCATENATE("R3C",'Mapa final'!$O$23),"")</f>
        <v/>
      </c>
      <c r="X38" s="68" t="str">
        <f>IF(AND('Mapa final'!$Y$24="Baja",'Mapa final'!$AA$24="Moderado"),CONCATENATE("R3C",'Mapa final'!$O$24),"")</f>
        <v/>
      </c>
      <c r="Y38" s="68" t="str">
        <f>IF(AND('Mapa final'!$Y$25="Baja",'Mapa final'!$AA$25="Moderado"),CONCATENATE("R3C",'Mapa final'!$O$25),"")</f>
        <v/>
      </c>
      <c r="Z38" s="68" t="str">
        <f>IF(AND('Mapa final'!$Y$26="Baja",'Mapa final'!$AA$26="Moderado"),CONCATENATE("R3C",'Mapa final'!$O$26),"")</f>
        <v/>
      </c>
      <c r="AA38" s="69" t="str">
        <f>IF(AND('Mapa final'!$Y$27="Baja",'Mapa final'!$AA$27="Moderado"),CONCATENATE("R3C",'Mapa final'!$O$27),"")</f>
        <v/>
      </c>
      <c r="AB38" s="51" t="str">
        <f>IF(AND('Mapa final'!$Y$22="Baja",'Mapa final'!$AA$22="Mayor"),CONCATENATE("R3C",'Mapa final'!$O$22),"")</f>
        <v/>
      </c>
      <c r="AC38" s="52" t="str">
        <f>IF(AND('Mapa final'!$Y$23="Baja",'Mapa final'!$AA$23="Mayor"),CONCATENATE("R3C",'Mapa final'!$O$23),"")</f>
        <v/>
      </c>
      <c r="AD38" s="52" t="str">
        <f>IF(AND('Mapa final'!$Y$24="Baja",'Mapa final'!$AA$24="Mayor"),CONCATENATE("R3C",'Mapa final'!$O$24),"")</f>
        <v/>
      </c>
      <c r="AE38" s="52" t="str">
        <f>IF(AND('Mapa final'!$Y$25="Baja",'Mapa final'!$AA$25="Mayor"),CONCATENATE("R3C",'Mapa final'!$O$25),"")</f>
        <v/>
      </c>
      <c r="AF38" s="52" t="str">
        <f>IF(AND('Mapa final'!$Y$26="Baja",'Mapa final'!$AA$26="Mayor"),CONCATENATE("R3C",'Mapa final'!$O$26),"")</f>
        <v/>
      </c>
      <c r="AG38" s="53" t="str">
        <f>IF(AND('Mapa final'!$Y$27="Baja",'Mapa final'!$AA$27="Mayor"),CONCATENATE("R3C",'Mapa final'!$O$27),"")</f>
        <v/>
      </c>
      <c r="AH38" s="54" t="str">
        <f>IF(AND('Mapa final'!$Y$22="Baja",'Mapa final'!$AA$22="Catastrófico"),CONCATENATE("R3C",'Mapa final'!$O$22),"")</f>
        <v/>
      </c>
      <c r="AI38" s="55" t="str">
        <f>IF(AND('Mapa final'!$Y$23="Baja",'Mapa final'!$AA$23="Catastrófico"),CONCATENATE("R3C",'Mapa final'!$O$23),"")</f>
        <v/>
      </c>
      <c r="AJ38" s="55" t="str">
        <f>IF(AND('Mapa final'!$Y$24="Baja",'Mapa final'!$AA$24="Catastrófico"),CONCATENATE("R3C",'Mapa final'!$O$24),"")</f>
        <v/>
      </c>
      <c r="AK38" s="55" t="str">
        <f>IF(AND('Mapa final'!$Y$25="Baja",'Mapa final'!$AA$25="Catastrófico"),CONCATENATE("R3C",'Mapa final'!$O$25),"")</f>
        <v/>
      </c>
      <c r="AL38" s="55" t="str">
        <f>IF(AND('Mapa final'!$Y$26="Baja",'Mapa final'!$AA$26="Catastrófico"),CONCATENATE("R3C",'Mapa final'!$O$26),"")</f>
        <v/>
      </c>
      <c r="AM38" s="56" t="str">
        <f>IF(AND('Mapa final'!$Y$27="Baja",'Mapa final'!$AA$27="Catastrófico"),CONCATENATE("R3C",'Mapa final'!$O$27),"")</f>
        <v/>
      </c>
      <c r="AN38" s="83"/>
      <c r="AO38" s="624"/>
      <c r="AP38" s="625"/>
      <c r="AQ38" s="625"/>
      <c r="AR38" s="625"/>
      <c r="AS38" s="625"/>
      <c r="AT38" s="626"/>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502"/>
      <c r="C39" s="502"/>
      <c r="D39" s="503"/>
      <c r="E39" s="603"/>
      <c r="F39" s="604"/>
      <c r="G39" s="604"/>
      <c r="H39" s="604"/>
      <c r="I39" s="602"/>
      <c r="J39" s="76" t="str">
        <f>IF(AND('Mapa final'!$Y$28="Baja",'Mapa final'!$AA$28="Leve"),CONCATENATE("R4C",'Mapa final'!$O$28),"")</f>
        <v/>
      </c>
      <c r="K39" s="77" t="str">
        <f>IF(AND('Mapa final'!$Y$29="Baja",'Mapa final'!$AA$29="Leve"),CONCATENATE("R4C",'Mapa final'!$O$29),"")</f>
        <v/>
      </c>
      <c r="L39" s="77" t="str">
        <f>IF(AND('Mapa final'!$Y$30="Baja",'Mapa final'!$AA$30="Leve"),CONCATENATE("R4C",'Mapa final'!$O$30),"")</f>
        <v/>
      </c>
      <c r="M39" s="77" t="str">
        <f>IF(AND('Mapa final'!$Y$31="Baja",'Mapa final'!$AA$31="Leve"),CONCATENATE("R4C",'Mapa final'!$O$31),"")</f>
        <v/>
      </c>
      <c r="N39" s="77" t="str">
        <f>IF(AND('Mapa final'!$Y$32="Baja",'Mapa final'!$AA$32="Leve"),CONCATENATE("R4C",'Mapa final'!$O$32),"")</f>
        <v/>
      </c>
      <c r="O39" s="78" t="str">
        <f>IF(AND('Mapa final'!$Y$33="Baja",'Mapa final'!$AA$33="Leve"),CONCATENATE("R4C",'Mapa final'!$O$33),"")</f>
        <v/>
      </c>
      <c r="P39" s="67" t="str">
        <f>IF(AND('Mapa final'!$Y$28="Baja",'Mapa final'!$AA$28="Menor"),CONCATENATE("R4C",'Mapa final'!$O$28),"")</f>
        <v/>
      </c>
      <c r="Q39" s="68" t="str">
        <f>IF(AND('Mapa final'!$Y$29="Baja",'Mapa final'!$AA$29="Menor"),CONCATENATE("R4C",'Mapa final'!$O$29),"")</f>
        <v/>
      </c>
      <c r="R39" s="68" t="str">
        <f>IF(AND('Mapa final'!$Y$30="Baja",'Mapa final'!$AA$30="Menor"),CONCATENATE("R4C",'Mapa final'!$O$30),"")</f>
        <v/>
      </c>
      <c r="S39" s="68" t="str">
        <f>IF(AND('Mapa final'!$Y$31="Baja",'Mapa final'!$AA$31="Menor"),CONCATENATE("R4C",'Mapa final'!$O$31),"")</f>
        <v/>
      </c>
      <c r="T39" s="68" t="str">
        <f>IF(AND('Mapa final'!$Y$32="Baja",'Mapa final'!$AA$32="Menor"),CONCATENATE("R4C",'Mapa final'!$O$32),"")</f>
        <v/>
      </c>
      <c r="U39" s="69" t="str">
        <f>IF(AND('Mapa final'!$Y$33="Baja",'Mapa final'!$AA$33="Menor"),CONCATENATE("R4C",'Mapa final'!$O$33),"")</f>
        <v/>
      </c>
      <c r="V39" s="67" t="str">
        <f>IF(AND('Mapa final'!$Y$28="Baja",'Mapa final'!$AA$28="Moderado"),CONCATENATE("R4C",'Mapa final'!$O$28),"")</f>
        <v>R4C36</v>
      </c>
      <c r="W39" s="68" t="str">
        <f>IF(AND('Mapa final'!$Y$29="Baja",'Mapa final'!$AA$29="Moderado"),CONCATENATE("R4C",'Mapa final'!$O$29),"")</f>
        <v/>
      </c>
      <c r="X39" s="68" t="str">
        <f>IF(AND('Mapa final'!$Y$30="Baja",'Mapa final'!$AA$30="Moderado"),CONCATENATE("R4C",'Mapa final'!$O$30),"")</f>
        <v/>
      </c>
      <c r="Y39" s="68" t="str">
        <f>IF(AND('Mapa final'!$Y$31="Baja",'Mapa final'!$AA$31="Moderado"),CONCATENATE("R4C",'Mapa final'!$O$31),"")</f>
        <v/>
      </c>
      <c r="Z39" s="68" t="str">
        <f>IF(AND('Mapa final'!$Y$32="Baja",'Mapa final'!$AA$32="Moderado"),CONCATENATE("R4C",'Mapa final'!$O$32),"")</f>
        <v/>
      </c>
      <c r="AA39" s="69" t="str">
        <f>IF(AND('Mapa final'!$Y$33="Baja",'Mapa final'!$AA$33="Moderado"),CONCATENATE("R4C",'Mapa final'!$O$33),"")</f>
        <v/>
      </c>
      <c r="AB39" s="51" t="str">
        <f>IF(AND('Mapa final'!$Y$28="Baja",'Mapa final'!$AA$28="Mayor"),CONCATENATE("R4C",'Mapa final'!$O$28),"")</f>
        <v/>
      </c>
      <c r="AC39" s="52" t="str">
        <f>IF(AND('Mapa final'!$Y$29="Baja",'Mapa final'!$AA$29="Mayor"),CONCATENATE("R4C",'Mapa final'!$O$29),"")</f>
        <v/>
      </c>
      <c r="AD39" s="52" t="str">
        <f>IF(AND('Mapa final'!$Y$30="Baja",'Mapa final'!$AA$30="Mayor"),CONCATENATE("R4C",'Mapa final'!$O$30),"")</f>
        <v/>
      </c>
      <c r="AE39" s="52" t="str">
        <f>IF(AND('Mapa final'!$Y$31="Baja",'Mapa final'!$AA$31="Mayor"),CONCATENATE("R4C",'Mapa final'!$O$31),"")</f>
        <v/>
      </c>
      <c r="AF39" s="52" t="str">
        <f>IF(AND('Mapa final'!$Y$32="Baja",'Mapa final'!$AA$32="Mayor"),CONCATENATE("R4C",'Mapa final'!$O$32),"")</f>
        <v/>
      </c>
      <c r="AG39" s="53" t="str">
        <f>IF(AND('Mapa final'!$Y$33="Baja",'Mapa final'!$AA$33="Mayor"),CONCATENATE("R4C",'Mapa final'!$O$33),"")</f>
        <v/>
      </c>
      <c r="AH39" s="54" t="str">
        <f>IF(AND('Mapa final'!$Y$28="Baja",'Mapa final'!$AA$28="Catastrófico"),CONCATENATE("R4C",'Mapa final'!$O$28),"")</f>
        <v/>
      </c>
      <c r="AI39" s="55" t="str">
        <f>IF(AND('Mapa final'!$Y$29="Baja",'Mapa final'!$AA$29="Catastrófico"),CONCATENATE("R4C",'Mapa final'!$O$29),"")</f>
        <v/>
      </c>
      <c r="AJ39" s="55" t="str">
        <f>IF(AND('Mapa final'!$Y$30="Baja",'Mapa final'!$AA$30="Catastrófico"),CONCATENATE("R4C",'Mapa final'!$O$30),"")</f>
        <v/>
      </c>
      <c r="AK39" s="55" t="str">
        <f>IF(AND('Mapa final'!$Y$31="Baja",'Mapa final'!$AA$31="Catastrófico"),CONCATENATE("R4C",'Mapa final'!$O$31),"")</f>
        <v/>
      </c>
      <c r="AL39" s="55" t="str">
        <f>IF(AND('Mapa final'!$Y$32="Baja",'Mapa final'!$AA$32="Catastrófico"),CONCATENATE("R4C",'Mapa final'!$O$32),"")</f>
        <v/>
      </c>
      <c r="AM39" s="56" t="str">
        <f>IF(AND('Mapa final'!$Y$33="Baja",'Mapa final'!$AA$33="Catastrófico"),CONCATENATE("R4C",'Mapa final'!$O$33),"")</f>
        <v/>
      </c>
      <c r="AN39" s="83"/>
      <c r="AO39" s="624"/>
      <c r="AP39" s="625"/>
      <c r="AQ39" s="625"/>
      <c r="AR39" s="625"/>
      <c r="AS39" s="625"/>
      <c r="AT39" s="626"/>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502"/>
      <c r="C40" s="502"/>
      <c r="D40" s="503"/>
      <c r="E40" s="603"/>
      <c r="F40" s="604"/>
      <c r="G40" s="604"/>
      <c r="H40" s="604"/>
      <c r="I40" s="602"/>
      <c r="J40" s="76" t="str">
        <f>IF(AND('Mapa final'!$Y$34="Baja",'Mapa final'!$AA$34="Leve"),CONCATENATE("R5C",'Mapa final'!$O$34),"")</f>
        <v/>
      </c>
      <c r="K40" s="77" t="str">
        <f>IF(AND('Mapa final'!$Y$35="Baja",'Mapa final'!$AA$35="Leve"),CONCATENATE("R5C",'Mapa final'!$O$35),"")</f>
        <v/>
      </c>
      <c r="L40" s="77" t="str">
        <f>IF(AND('Mapa final'!$Y$36="Baja",'Mapa final'!$AA$36="Leve"),CONCATENATE("R5C",'Mapa final'!$O$36),"")</f>
        <v/>
      </c>
      <c r="M40" s="77" t="str">
        <f>IF(AND('Mapa final'!$Y$37="Baja",'Mapa final'!$AA$37="Leve"),CONCATENATE("R5C",'Mapa final'!$O$37),"")</f>
        <v/>
      </c>
      <c r="N40" s="77" t="str">
        <f>IF(AND('Mapa final'!$Y$38="Baja",'Mapa final'!$AA$38="Leve"),CONCATENATE("R5C",'Mapa final'!$O$38),"")</f>
        <v/>
      </c>
      <c r="O40" s="78" t="str">
        <f>IF(AND('Mapa final'!$Y$39="Baja",'Mapa final'!$AA$39="Leve"),CONCATENATE("R5C",'Mapa final'!$O$39),"")</f>
        <v/>
      </c>
      <c r="P40" s="67" t="str">
        <f>IF(AND('Mapa final'!$Y$34="Baja",'Mapa final'!$AA$34="Menor"),CONCATENATE("R5C",'Mapa final'!$O$34),"")</f>
        <v/>
      </c>
      <c r="Q40" s="68" t="str">
        <f>IF(AND('Mapa final'!$Y$35="Baja",'Mapa final'!$AA$35="Menor"),CONCATENATE("R5C",'Mapa final'!$O$35),"")</f>
        <v/>
      </c>
      <c r="R40" s="68" t="str">
        <f>IF(AND('Mapa final'!$Y$36="Baja",'Mapa final'!$AA$36="Menor"),CONCATENATE("R5C",'Mapa final'!$O$36),"")</f>
        <v/>
      </c>
      <c r="S40" s="68" t="str">
        <f>IF(AND('Mapa final'!$Y$37="Baja",'Mapa final'!$AA$37="Menor"),CONCATENATE("R5C",'Mapa final'!$O$37),"")</f>
        <v/>
      </c>
      <c r="T40" s="68" t="str">
        <f>IF(AND('Mapa final'!$Y$38="Baja",'Mapa final'!$AA$38="Menor"),CONCATENATE("R5C",'Mapa final'!$O$38),"")</f>
        <v/>
      </c>
      <c r="U40" s="69" t="str">
        <f>IF(AND('Mapa final'!$Y$39="Baja",'Mapa final'!$AA$39="Menor"),CONCATENATE("R5C",'Mapa final'!$O$39),"")</f>
        <v/>
      </c>
      <c r="V40" s="67" t="str">
        <f>IF(AND('Mapa final'!$Y$34="Baja",'Mapa final'!$AA$34="Moderado"),CONCATENATE("R5C",'Mapa final'!$O$34),"")</f>
        <v>R5C37</v>
      </c>
      <c r="W40" s="68" t="str">
        <f>IF(AND('Mapa final'!$Y$35="Baja",'Mapa final'!$AA$35="Moderado"),CONCATENATE("R5C",'Mapa final'!$O$35),"")</f>
        <v/>
      </c>
      <c r="X40" s="68" t="str">
        <f>IF(AND('Mapa final'!$Y$36="Baja",'Mapa final'!$AA$36="Moderado"),CONCATENATE("R5C",'Mapa final'!$O$36),"")</f>
        <v/>
      </c>
      <c r="Y40" s="68" t="str">
        <f>IF(AND('Mapa final'!$Y$37="Baja",'Mapa final'!$AA$37="Moderado"),CONCATENATE("R5C",'Mapa final'!$O$37),"")</f>
        <v/>
      </c>
      <c r="Z40" s="68" t="str">
        <f>IF(AND('Mapa final'!$Y$38="Baja",'Mapa final'!$AA$38="Moderado"),CONCATENATE("R5C",'Mapa final'!$O$38),"")</f>
        <v/>
      </c>
      <c r="AA40" s="69" t="str">
        <f>IF(AND('Mapa final'!$Y$39="Baja",'Mapa final'!$AA$39="Moderado"),CONCATENATE("R5C",'Mapa final'!$O$39),"")</f>
        <v/>
      </c>
      <c r="AB40" s="51" t="str">
        <f>IF(AND('Mapa final'!$Y$34="Baja",'Mapa final'!$AA$34="Mayor"),CONCATENATE("R5C",'Mapa final'!$O$34),"")</f>
        <v/>
      </c>
      <c r="AC40" s="52" t="str">
        <f>IF(AND('Mapa final'!$Y$35="Baja",'Mapa final'!$AA$35="Mayor"),CONCATENATE("R5C",'Mapa final'!$O$35),"")</f>
        <v/>
      </c>
      <c r="AD40" s="57" t="str">
        <f>IF(AND('Mapa final'!$Y$36="Baja",'Mapa final'!$AA$36="Mayor"),CONCATENATE("R5C",'Mapa final'!$O$36),"")</f>
        <v/>
      </c>
      <c r="AE40" s="57" t="str">
        <f>IF(AND('Mapa final'!$Y$37="Baja",'Mapa final'!$AA$37="Mayor"),CONCATENATE("R5C",'Mapa final'!$O$37),"")</f>
        <v/>
      </c>
      <c r="AF40" s="57" t="str">
        <f>IF(AND('Mapa final'!$Y$38="Baja",'Mapa final'!$AA$38="Mayor"),CONCATENATE("R5C",'Mapa final'!$O$38),"")</f>
        <v/>
      </c>
      <c r="AG40" s="53" t="str">
        <f>IF(AND('Mapa final'!$Y$39="Baja",'Mapa final'!$AA$39="Mayor"),CONCATENATE("R5C",'Mapa final'!$O$39),"")</f>
        <v/>
      </c>
      <c r="AH40" s="54" t="str">
        <f>IF(AND('Mapa final'!$Y$34="Baja",'Mapa final'!$AA$34="Catastrófico"),CONCATENATE("R5C",'Mapa final'!$O$34),"")</f>
        <v/>
      </c>
      <c r="AI40" s="55" t="str">
        <f>IF(AND('Mapa final'!$Y$35="Baja",'Mapa final'!$AA$35="Catastrófico"),CONCATENATE("R5C",'Mapa final'!$O$35),"")</f>
        <v/>
      </c>
      <c r="AJ40" s="55" t="str">
        <f>IF(AND('Mapa final'!$Y$36="Baja",'Mapa final'!$AA$36="Catastrófico"),CONCATENATE("R5C",'Mapa final'!$O$36),"")</f>
        <v/>
      </c>
      <c r="AK40" s="55" t="str">
        <f>IF(AND('Mapa final'!$Y$37="Baja",'Mapa final'!$AA$37="Catastrófico"),CONCATENATE("R5C",'Mapa final'!$O$37),"")</f>
        <v/>
      </c>
      <c r="AL40" s="55" t="str">
        <f>IF(AND('Mapa final'!$Y$38="Baja",'Mapa final'!$AA$38="Catastrófico"),CONCATENATE("R5C",'Mapa final'!$O$38),"")</f>
        <v/>
      </c>
      <c r="AM40" s="56" t="str">
        <f>IF(AND('Mapa final'!$Y$39="Baja",'Mapa final'!$AA$39="Catastrófico"),CONCATENATE("R5C",'Mapa final'!$O$39),"")</f>
        <v/>
      </c>
      <c r="AN40" s="83"/>
      <c r="AO40" s="624"/>
      <c r="AP40" s="625"/>
      <c r="AQ40" s="625"/>
      <c r="AR40" s="625"/>
      <c r="AS40" s="625"/>
      <c r="AT40" s="626"/>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502"/>
      <c r="C41" s="502"/>
      <c r="D41" s="503"/>
      <c r="E41" s="603"/>
      <c r="F41" s="604"/>
      <c r="G41" s="604"/>
      <c r="H41" s="604"/>
      <c r="I41" s="602"/>
      <c r="J41" s="76" t="str">
        <f>IF(AND('Mapa final'!$Y$40="Baja",'Mapa final'!$AA$40="Leve"),CONCATENATE("R6C",'Mapa final'!$O$40),"")</f>
        <v/>
      </c>
      <c r="K41" s="77" t="str">
        <f>IF(AND('Mapa final'!$Y$41="Baja",'Mapa final'!$AA$41="Leve"),CONCATENATE("R6C",'Mapa final'!$O$41),"")</f>
        <v/>
      </c>
      <c r="L41" s="77" t="str">
        <f>IF(AND('Mapa final'!$Y$42="Baja",'Mapa final'!$AA$42="Leve"),CONCATENATE("R6C",'Mapa final'!$O$42),"")</f>
        <v/>
      </c>
      <c r="M41" s="77" t="str">
        <f>IF(AND('Mapa final'!$Y$43="Baja",'Mapa final'!$AA$43="Leve"),CONCATENATE("R6C",'Mapa final'!$O$43),"")</f>
        <v/>
      </c>
      <c r="N41" s="77" t="str">
        <f>IF(AND('Mapa final'!$Y$44="Baja",'Mapa final'!$AA$44="Leve"),CONCATENATE("R6C",'Mapa final'!$O$44),"")</f>
        <v/>
      </c>
      <c r="O41" s="78" t="str">
        <f>IF(AND('Mapa final'!$Y$45="Baja",'Mapa final'!$AA$45="Leve"),CONCATENATE("R6C",'Mapa final'!$O$45),"")</f>
        <v/>
      </c>
      <c r="P41" s="67" t="str">
        <f>IF(AND('Mapa final'!$Y$40="Baja",'Mapa final'!$AA$40="Menor"),CONCATENATE("R6C",'Mapa final'!$O$40),"")</f>
        <v/>
      </c>
      <c r="Q41" s="68" t="str">
        <f>IF(AND('Mapa final'!$Y$41="Baja",'Mapa final'!$AA$41="Menor"),CONCATENATE("R6C",'Mapa final'!$O$41),"")</f>
        <v/>
      </c>
      <c r="R41" s="68" t="str">
        <f>IF(AND('Mapa final'!$Y$42="Baja",'Mapa final'!$AA$42="Menor"),CONCATENATE("R6C",'Mapa final'!$O$42),"")</f>
        <v/>
      </c>
      <c r="S41" s="68" t="str">
        <f>IF(AND('Mapa final'!$Y$43="Baja",'Mapa final'!$AA$43="Menor"),CONCATENATE("R6C",'Mapa final'!$O$43),"")</f>
        <v/>
      </c>
      <c r="T41" s="68" t="str">
        <f>IF(AND('Mapa final'!$Y$44="Baja",'Mapa final'!$AA$44="Menor"),CONCATENATE("R6C",'Mapa final'!$O$44),"")</f>
        <v/>
      </c>
      <c r="U41" s="69" t="str">
        <f>IF(AND('Mapa final'!$Y$45="Baja",'Mapa final'!$AA$45="Menor"),CONCATENATE("R6C",'Mapa final'!$O$45),"")</f>
        <v/>
      </c>
      <c r="V41" s="67" t="str">
        <f>IF(AND('Mapa final'!$Y$40="Baja",'Mapa final'!$AA$40="Moderado"),CONCATENATE("R6C",'Mapa final'!$O$40),"")</f>
        <v/>
      </c>
      <c r="W41" s="68" t="str">
        <f>IF(AND('Mapa final'!$Y$41="Baja",'Mapa final'!$AA$41="Moderado"),CONCATENATE("R6C",'Mapa final'!$O$41),"")</f>
        <v/>
      </c>
      <c r="X41" s="68" t="str">
        <f>IF(AND('Mapa final'!$Y$42="Baja",'Mapa final'!$AA$42="Moderado"),CONCATENATE("R6C",'Mapa final'!$O$42),"")</f>
        <v/>
      </c>
      <c r="Y41" s="68" t="str">
        <f>IF(AND('Mapa final'!$Y$43="Baja",'Mapa final'!$AA$43="Moderado"),CONCATENATE("R6C",'Mapa final'!$O$43),"")</f>
        <v/>
      </c>
      <c r="Z41" s="68" t="str">
        <f>IF(AND('Mapa final'!$Y$44="Baja",'Mapa final'!$AA$44="Moderado"),CONCATENATE("R6C",'Mapa final'!$O$44),"")</f>
        <v/>
      </c>
      <c r="AA41" s="69" t="str">
        <f>IF(AND('Mapa final'!$Y$45="Baja",'Mapa final'!$AA$45="Moderado"),CONCATENATE("R6C",'Mapa final'!$O$45),"")</f>
        <v/>
      </c>
      <c r="AB41" s="51" t="str">
        <f>IF(AND('Mapa final'!$Y$40="Baja",'Mapa final'!$AA$40="Mayor"),CONCATENATE("R6C",'Mapa final'!$O$40),"")</f>
        <v/>
      </c>
      <c r="AC41" s="52" t="str">
        <f>IF(AND('Mapa final'!$Y$41="Baja",'Mapa final'!$AA$41="Mayor"),CONCATENATE("R6C",'Mapa final'!$O$41),"")</f>
        <v/>
      </c>
      <c r="AD41" s="57" t="str">
        <f>IF(AND('Mapa final'!$Y$42="Baja",'Mapa final'!$AA$42="Mayor"),CONCATENATE("R6C",'Mapa final'!$O$42),"")</f>
        <v/>
      </c>
      <c r="AE41" s="57" t="str">
        <f>IF(AND('Mapa final'!$Y$43="Baja",'Mapa final'!$AA$43="Mayor"),CONCATENATE("R6C",'Mapa final'!$O$43),"")</f>
        <v/>
      </c>
      <c r="AF41" s="57" t="str">
        <f>IF(AND('Mapa final'!$Y$44="Baja",'Mapa final'!$AA$44="Mayor"),CONCATENATE("R6C",'Mapa final'!$O$44),"")</f>
        <v/>
      </c>
      <c r="AG41" s="53" t="str">
        <f>IF(AND('Mapa final'!$Y$45="Baja",'Mapa final'!$AA$45="Mayor"),CONCATENATE("R6C",'Mapa final'!$O$45),"")</f>
        <v/>
      </c>
      <c r="AH41" s="54" t="str">
        <f>IF(AND('Mapa final'!$Y$40="Baja",'Mapa final'!$AA$40="Catastrófico"),CONCATENATE("R6C",'Mapa final'!$O$40),"")</f>
        <v/>
      </c>
      <c r="AI41" s="55" t="str">
        <f>IF(AND('Mapa final'!$Y$41="Baja",'Mapa final'!$AA$41="Catastrófico"),CONCATENATE("R6C",'Mapa final'!$O$41),"")</f>
        <v/>
      </c>
      <c r="AJ41" s="55" t="str">
        <f>IF(AND('Mapa final'!$Y$42="Baja",'Mapa final'!$AA$42="Catastrófico"),CONCATENATE("R6C",'Mapa final'!$O$42),"")</f>
        <v/>
      </c>
      <c r="AK41" s="55" t="str">
        <f>IF(AND('Mapa final'!$Y$43="Baja",'Mapa final'!$AA$43="Catastrófico"),CONCATENATE("R6C",'Mapa final'!$O$43),"")</f>
        <v/>
      </c>
      <c r="AL41" s="55" t="str">
        <f>IF(AND('Mapa final'!$Y$44="Baja",'Mapa final'!$AA$44="Catastrófico"),CONCATENATE("R6C",'Mapa final'!$O$44),"")</f>
        <v/>
      </c>
      <c r="AM41" s="56" t="str">
        <f>IF(AND('Mapa final'!$Y$45="Baja",'Mapa final'!$AA$45="Catastrófico"),CONCATENATE("R6C",'Mapa final'!$O$45),"")</f>
        <v/>
      </c>
      <c r="AN41" s="83"/>
      <c r="AO41" s="624"/>
      <c r="AP41" s="625"/>
      <c r="AQ41" s="625"/>
      <c r="AR41" s="625"/>
      <c r="AS41" s="625"/>
      <c r="AT41" s="626"/>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502"/>
      <c r="C42" s="502"/>
      <c r="D42" s="503"/>
      <c r="E42" s="603"/>
      <c r="F42" s="604"/>
      <c r="G42" s="604"/>
      <c r="H42" s="604"/>
      <c r="I42" s="602"/>
      <c r="J42" s="76" t="str">
        <f>IF(AND('Mapa final'!$Y$46="Baja",'Mapa final'!$AA$46="Leve"),CONCATENATE("R7C",'Mapa final'!$O$46),"")</f>
        <v/>
      </c>
      <c r="K42" s="77" t="str">
        <f>IF(AND('Mapa final'!$Y$47="Baja",'Mapa final'!$AA$47="Leve"),CONCATENATE("R7C",'Mapa final'!$O$47),"")</f>
        <v/>
      </c>
      <c r="L42" s="77" t="str">
        <f>IF(AND('Mapa final'!$Y$48="Baja",'Mapa final'!$AA$48="Leve"),CONCATENATE("R7C",'Mapa final'!$O$48),"")</f>
        <v/>
      </c>
      <c r="M42" s="77" t="str">
        <f>IF(AND('Mapa final'!$Y$49="Baja",'Mapa final'!$AA$49="Leve"),CONCATENATE("R7C",'Mapa final'!$O$49),"")</f>
        <v/>
      </c>
      <c r="N42" s="77" t="str">
        <f>IF(AND('Mapa final'!$Y$50="Baja",'Mapa final'!$AA$50="Leve"),CONCATENATE("R7C",'Mapa final'!$O$50),"")</f>
        <v/>
      </c>
      <c r="O42" s="78" t="str">
        <f>IF(AND('Mapa final'!$Y$51="Baja",'Mapa final'!$AA$51="Leve"),CONCATENATE("R7C",'Mapa final'!$O$51),"")</f>
        <v/>
      </c>
      <c r="P42" s="67" t="str">
        <f>IF(AND('Mapa final'!$Y$46="Baja",'Mapa final'!$AA$46="Menor"),CONCATENATE("R7C",'Mapa final'!$O$46),"")</f>
        <v/>
      </c>
      <c r="Q42" s="68" t="str">
        <f>IF(AND('Mapa final'!$Y$47="Baja",'Mapa final'!$AA$47="Menor"),CONCATENATE("R7C",'Mapa final'!$O$47),"")</f>
        <v/>
      </c>
      <c r="R42" s="68" t="str">
        <f>IF(AND('Mapa final'!$Y$48="Baja",'Mapa final'!$AA$48="Menor"),CONCATENATE("R7C",'Mapa final'!$O$48),"")</f>
        <v/>
      </c>
      <c r="S42" s="68" t="str">
        <f>IF(AND('Mapa final'!$Y$49="Baja",'Mapa final'!$AA$49="Menor"),CONCATENATE("R7C",'Mapa final'!$O$49),"")</f>
        <v/>
      </c>
      <c r="T42" s="68" t="str">
        <f>IF(AND('Mapa final'!$Y$50="Baja",'Mapa final'!$AA$50="Menor"),CONCATENATE("R7C",'Mapa final'!$O$50),"")</f>
        <v/>
      </c>
      <c r="U42" s="69" t="str">
        <f>IF(AND('Mapa final'!$Y$51="Baja",'Mapa final'!$AA$51="Menor"),CONCATENATE("R7C",'Mapa final'!$O$51),"")</f>
        <v/>
      </c>
      <c r="V42" s="67" t="str">
        <f>IF(AND('Mapa final'!$Y$46="Baja",'Mapa final'!$AA$46="Moderado"),CONCATENATE("R7C",'Mapa final'!$O$46),"")</f>
        <v/>
      </c>
      <c r="W42" s="68" t="str">
        <f>IF(AND('Mapa final'!$Y$47="Baja",'Mapa final'!$AA$47="Moderado"),CONCATENATE("R7C",'Mapa final'!$O$47),"")</f>
        <v/>
      </c>
      <c r="X42" s="68" t="str">
        <f>IF(AND('Mapa final'!$Y$48="Baja",'Mapa final'!$AA$48="Moderado"),CONCATENATE("R7C",'Mapa final'!$O$48),"")</f>
        <v/>
      </c>
      <c r="Y42" s="68" t="str">
        <f>IF(AND('Mapa final'!$Y$49="Baja",'Mapa final'!$AA$49="Moderado"),CONCATENATE("R7C",'Mapa final'!$O$49),"")</f>
        <v/>
      </c>
      <c r="Z42" s="68" t="str">
        <f>IF(AND('Mapa final'!$Y$50="Baja",'Mapa final'!$AA$50="Moderado"),CONCATENATE("R7C",'Mapa final'!$O$50),"")</f>
        <v/>
      </c>
      <c r="AA42" s="69" t="str">
        <f>IF(AND('Mapa final'!$Y$51="Baja",'Mapa final'!$AA$51="Moderado"),CONCATENATE("R7C",'Mapa final'!$O$51),"")</f>
        <v/>
      </c>
      <c r="AB42" s="51" t="str">
        <f>IF(AND('Mapa final'!$Y$46="Baja",'Mapa final'!$AA$46="Mayor"),CONCATENATE("R7C",'Mapa final'!$O$46),"")</f>
        <v/>
      </c>
      <c r="AC42" s="52" t="str">
        <f>IF(AND('Mapa final'!$Y$47="Baja",'Mapa final'!$AA$47="Mayor"),CONCATENATE("R7C",'Mapa final'!$O$47),"")</f>
        <v/>
      </c>
      <c r="AD42" s="57" t="str">
        <f>IF(AND('Mapa final'!$Y$48="Baja",'Mapa final'!$AA$48="Mayor"),CONCATENATE("R7C",'Mapa final'!$O$48),"")</f>
        <v/>
      </c>
      <c r="AE42" s="57" t="str">
        <f>IF(AND('Mapa final'!$Y$49="Baja",'Mapa final'!$AA$49="Mayor"),CONCATENATE("R7C",'Mapa final'!$O$49),"")</f>
        <v/>
      </c>
      <c r="AF42" s="57" t="str">
        <f>IF(AND('Mapa final'!$Y$50="Baja",'Mapa final'!$AA$50="Mayor"),CONCATENATE("R7C",'Mapa final'!$O$50),"")</f>
        <v/>
      </c>
      <c r="AG42" s="53" t="str">
        <f>IF(AND('Mapa final'!$Y$51="Baja",'Mapa final'!$AA$51="Mayor"),CONCATENATE("R7C",'Mapa final'!$O$51),"")</f>
        <v/>
      </c>
      <c r="AH42" s="54" t="str">
        <f>IF(AND('Mapa final'!$Y$46="Baja",'Mapa final'!$AA$46="Catastrófico"),CONCATENATE("R7C",'Mapa final'!$O$46),"")</f>
        <v/>
      </c>
      <c r="AI42" s="55" t="str">
        <f>IF(AND('Mapa final'!$Y$47="Baja",'Mapa final'!$AA$47="Catastrófico"),CONCATENATE("R7C",'Mapa final'!$O$47),"")</f>
        <v/>
      </c>
      <c r="AJ42" s="55" t="str">
        <f>IF(AND('Mapa final'!$Y$48="Baja",'Mapa final'!$AA$48="Catastrófico"),CONCATENATE("R7C",'Mapa final'!$O$48),"")</f>
        <v/>
      </c>
      <c r="AK42" s="55" t="str">
        <f>IF(AND('Mapa final'!$Y$49="Baja",'Mapa final'!$AA$49="Catastrófico"),CONCATENATE("R7C",'Mapa final'!$O$49),"")</f>
        <v/>
      </c>
      <c r="AL42" s="55" t="str">
        <f>IF(AND('Mapa final'!$Y$50="Baja",'Mapa final'!$AA$50="Catastrófico"),CONCATENATE("R7C",'Mapa final'!$O$50),"")</f>
        <v/>
      </c>
      <c r="AM42" s="56" t="str">
        <f>IF(AND('Mapa final'!$Y$51="Baja",'Mapa final'!$AA$51="Catastrófico"),CONCATENATE("R7C",'Mapa final'!$O$51),"")</f>
        <v/>
      </c>
      <c r="AN42" s="83"/>
      <c r="AO42" s="624"/>
      <c r="AP42" s="625"/>
      <c r="AQ42" s="625"/>
      <c r="AR42" s="625"/>
      <c r="AS42" s="625"/>
      <c r="AT42" s="626"/>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502"/>
      <c r="C43" s="502"/>
      <c r="D43" s="503"/>
      <c r="E43" s="603"/>
      <c r="F43" s="604"/>
      <c r="G43" s="604"/>
      <c r="H43" s="604"/>
      <c r="I43" s="602"/>
      <c r="J43" s="76" t="str">
        <f>IF(AND('Mapa final'!$Y$52="Baja",'Mapa final'!$AA$52="Leve"),CONCATENATE("R8C",'Mapa final'!$O$52),"")</f>
        <v/>
      </c>
      <c r="K43" s="77" t="str">
        <f>IF(AND('Mapa final'!$Y$53="Baja",'Mapa final'!$AA$53="Leve"),CONCATENATE("R8C",'Mapa final'!$O$53),"")</f>
        <v/>
      </c>
      <c r="L43" s="77" t="str">
        <f>IF(AND('Mapa final'!$Y$54="Baja",'Mapa final'!$AA$54="Leve"),CONCATENATE("R8C",'Mapa final'!$O$54),"")</f>
        <v/>
      </c>
      <c r="M43" s="77" t="str">
        <f>IF(AND('Mapa final'!$Y$55="Baja",'Mapa final'!$AA$55="Leve"),CONCATENATE("R8C",'Mapa final'!$O$55),"")</f>
        <v/>
      </c>
      <c r="N43" s="77" t="str">
        <f>IF(AND('Mapa final'!$Y$56="Baja",'Mapa final'!$AA$56="Leve"),CONCATENATE("R8C",'Mapa final'!$O$56),"")</f>
        <v/>
      </c>
      <c r="O43" s="78" t="str">
        <f>IF(AND('Mapa final'!$Y$57="Baja",'Mapa final'!$AA$57="Leve"),CONCATENATE("R8C",'Mapa final'!$O$57),"")</f>
        <v/>
      </c>
      <c r="P43" s="67" t="str">
        <f>IF(AND('Mapa final'!$Y$52="Baja",'Mapa final'!$AA$52="Menor"),CONCATENATE("R8C",'Mapa final'!$O$52),"")</f>
        <v/>
      </c>
      <c r="Q43" s="68" t="str">
        <f>IF(AND('Mapa final'!$Y$53="Baja",'Mapa final'!$AA$53="Menor"),CONCATENATE("R8C",'Mapa final'!$O$53),"")</f>
        <v/>
      </c>
      <c r="R43" s="68" t="str">
        <f>IF(AND('Mapa final'!$Y$54="Baja",'Mapa final'!$AA$54="Menor"),CONCATENATE("R8C",'Mapa final'!$O$54),"")</f>
        <v/>
      </c>
      <c r="S43" s="68" t="str">
        <f>IF(AND('Mapa final'!$Y$55="Baja",'Mapa final'!$AA$55="Menor"),CONCATENATE("R8C",'Mapa final'!$O$55),"")</f>
        <v/>
      </c>
      <c r="T43" s="68" t="str">
        <f>IF(AND('Mapa final'!$Y$56="Baja",'Mapa final'!$AA$56="Menor"),CONCATENATE("R8C",'Mapa final'!$O$56),"")</f>
        <v/>
      </c>
      <c r="U43" s="69" t="str">
        <f>IF(AND('Mapa final'!$Y$57="Baja",'Mapa final'!$AA$57="Menor"),CONCATENATE("R8C",'Mapa final'!$O$57),"")</f>
        <v/>
      </c>
      <c r="V43" s="67" t="str">
        <f>IF(AND('Mapa final'!$Y$52="Baja",'Mapa final'!$AA$52="Moderado"),CONCATENATE("R8C",'Mapa final'!$O$52),"")</f>
        <v/>
      </c>
      <c r="W43" s="68" t="str">
        <f>IF(AND('Mapa final'!$Y$53="Baja",'Mapa final'!$AA$53="Moderado"),CONCATENATE("R8C",'Mapa final'!$O$53),"")</f>
        <v/>
      </c>
      <c r="X43" s="68" t="str">
        <f>IF(AND('Mapa final'!$Y$54="Baja",'Mapa final'!$AA$54="Moderado"),CONCATENATE("R8C",'Mapa final'!$O$54),"")</f>
        <v/>
      </c>
      <c r="Y43" s="68" t="str">
        <f>IF(AND('Mapa final'!$Y$55="Baja",'Mapa final'!$AA$55="Moderado"),CONCATENATE("R8C",'Mapa final'!$O$55),"")</f>
        <v/>
      </c>
      <c r="Z43" s="68" t="str">
        <f>IF(AND('Mapa final'!$Y$56="Baja",'Mapa final'!$AA$56="Moderado"),CONCATENATE("R8C",'Mapa final'!$O$56),"")</f>
        <v/>
      </c>
      <c r="AA43" s="69" t="str">
        <f>IF(AND('Mapa final'!$Y$57="Baja",'Mapa final'!$AA$57="Moderado"),CONCATENATE("R8C",'Mapa final'!$O$57),"")</f>
        <v/>
      </c>
      <c r="AB43" s="51" t="str">
        <f>IF(AND('Mapa final'!$Y$52="Baja",'Mapa final'!$AA$52="Mayor"),CONCATENATE("R8C",'Mapa final'!$O$52),"")</f>
        <v/>
      </c>
      <c r="AC43" s="52" t="str">
        <f>IF(AND('Mapa final'!$Y$53="Baja",'Mapa final'!$AA$53="Mayor"),CONCATENATE("R8C",'Mapa final'!$O$53),"")</f>
        <v/>
      </c>
      <c r="AD43" s="57" t="str">
        <f>IF(AND('Mapa final'!$Y$54="Baja",'Mapa final'!$AA$54="Mayor"),CONCATENATE("R8C",'Mapa final'!$O$54),"")</f>
        <v/>
      </c>
      <c r="AE43" s="57" t="str">
        <f>IF(AND('Mapa final'!$Y$55="Baja",'Mapa final'!$AA$55="Mayor"),CONCATENATE("R8C",'Mapa final'!$O$55),"")</f>
        <v/>
      </c>
      <c r="AF43" s="57" t="str">
        <f>IF(AND('Mapa final'!$Y$56="Baja",'Mapa final'!$AA$56="Mayor"),CONCATENATE("R8C",'Mapa final'!$O$56),"")</f>
        <v/>
      </c>
      <c r="AG43" s="53" t="str">
        <f>IF(AND('Mapa final'!$Y$57="Baja",'Mapa final'!$AA$57="Mayor"),CONCATENATE("R8C",'Mapa final'!$O$57),"")</f>
        <v/>
      </c>
      <c r="AH43" s="54" t="str">
        <f>IF(AND('Mapa final'!$Y$52="Baja",'Mapa final'!$AA$52="Catastrófico"),CONCATENATE("R8C",'Mapa final'!$O$52),"")</f>
        <v/>
      </c>
      <c r="AI43" s="55" t="str">
        <f>IF(AND('Mapa final'!$Y$53="Baja",'Mapa final'!$AA$53="Catastrófico"),CONCATENATE("R8C",'Mapa final'!$O$53),"")</f>
        <v/>
      </c>
      <c r="AJ43" s="55" t="str">
        <f>IF(AND('Mapa final'!$Y$54="Baja",'Mapa final'!$AA$54="Catastrófico"),CONCATENATE("R8C",'Mapa final'!$O$54),"")</f>
        <v/>
      </c>
      <c r="AK43" s="55" t="str">
        <f>IF(AND('Mapa final'!$Y$55="Baja",'Mapa final'!$AA$55="Catastrófico"),CONCATENATE("R8C",'Mapa final'!$O$55),"")</f>
        <v/>
      </c>
      <c r="AL43" s="55" t="str">
        <f>IF(AND('Mapa final'!$Y$56="Baja",'Mapa final'!$AA$56="Catastrófico"),CONCATENATE("R8C",'Mapa final'!$O$56),"")</f>
        <v/>
      </c>
      <c r="AM43" s="56" t="str">
        <f>IF(AND('Mapa final'!$Y$57="Baja",'Mapa final'!$AA$57="Catastrófico"),CONCATENATE("R8C",'Mapa final'!$O$57),"")</f>
        <v/>
      </c>
      <c r="AN43" s="83"/>
      <c r="AO43" s="624"/>
      <c r="AP43" s="625"/>
      <c r="AQ43" s="625"/>
      <c r="AR43" s="625"/>
      <c r="AS43" s="625"/>
      <c r="AT43" s="626"/>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502"/>
      <c r="C44" s="502"/>
      <c r="D44" s="503"/>
      <c r="E44" s="603"/>
      <c r="F44" s="604"/>
      <c r="G44" s="604"/>
      <c r="H44" s="604"/>
      <c r="I44" s="602"/>
      <c r="J44" s="76" t="str">
        <f>IF(AND('Mapa final'!$Y$58="Baja",'Mapa final'!$AA$58="Leve"),CONCATENATE("R9C",'Mapa final'!$O$58),"")</f>
        <v/>
      </c>
      <c r="K44" s="77" t="str">
        <f>IF(AND('Mapa final'!$Y$59="Baja",'Mapa final'!$AA$59="Leve"),CONCATENATE("R9C",'Mapa final'!$O$59),"")</f>
        <v/>
      </c>
      <c r="L44" s="77" t="str">
        <f>IF(AND('Mapa final'!$Y$60="Baja",'Mapa final'!$AA$60="Leve"),CONCATENATE("R9C",'Mapa final'!$O$60),"")</f>
        <v/>
      </c>
      <c r="M44" s="77" t="str">
        <f>IF(AND('Mapa final'!$Y$61="Baja",'Mapa final'!$AA$61="Leve"),CONCATENATE("R9C",'Mapa final'!$O$61),"")</f>
        <v/>
      </c>
      <c r="N44" s="77" t="str">
        <f>IF(AND('Mapa final'!$Y$62="Baja",'Mapa final'!$AA$62="Leve"),CONCATENATE("R9C",'Mapa final'!$O$62),"")</f>
        <v/>
      </c>
      <c r="O44" s="78" t="str">
        <f>IF(AND('Mapa final'!$Y$63="Baja",'Mapa final'!$AA$63="Leve"),CONCATENATE("R9C",'Mapa final'!$O$63),"")</f>
        <v/>
      </c>
      <c r="P44" s="67" t="str">
        <f>IF(AND('Mapa final'!$Y$58="Baja",'Mapa final'!$AA$58="Menor"),CONCATENATE("R9C",'Mapa final'!$O$58),"")</f>
        <v/>
      </c>
      <c r="Q44" s="68" t="str">
        <f>IF(AND('Mapa final'!$Y$59="Baja",'Mapa final'!$AA$59="Menor"),CONCATENATE("R9C",'Mapa final'!$O$59),"")</f>
        <v/>
      </c>
      <c r="R44" s="68" t="str">
        <f>IF(AND('Mapa final'!$Y$60="Baja",'Mapa final'!$AA$60="Menor"),CONCATENATE("R9C",'Mapa final'!$O$60),"")</f>
        <v/>
      </c>
      <c r="S44" s="68" t="str">
        <f>IF(AND('Mapa final'!$Y$61="Baja",'Mapa final'!$AA$61="Menor"),CONCATENATE("R9C",'Mapa final'!$O$61),"")</f>
        <v/>
      </c>
      <c r="T44" s="68" t="str">
        <f>IF(AND('Mapa final'!$Y$62="Baja",'Mapa final'!$AA$62="Menor"),CONCATENATE("R9C",'Mapa final'!$O$62),"")</f>
        <v/>
      </c>
      <c r="U44" s="69" t="str">
        <f>IF(AND('Mapa final'!$Y$63="Baja",'Mapa final'!$AA$63="Menor"),CONCATENATE("R9C",'Mapa final'!$O$63),"")</f>
        <v/>
      </c>
      <c r="V44" s="67" t="str">
        <f>IF(AND('Mapa final'!$Y$58="Baja",'Mapa final'!$AA$58="Moderado"),CONCATENATE("R9C",'Mapa final'!$O$58),"")</f>
        <v/>
      </c>
      <c r="W44" s="68" t="str">
        <f>IF(AND('Mapa final'!$Y$59="Baja",'Mapa final'!$AA$59="Moderado"),CONCATENATE("R9C",'Mapa final'!$O$59),"")</f>
        <v/>
      </c>
      <c r="X44" s="68" t="str">
        <f>IF(AND('Mapa final'!$Y$60="Baja",'Mapa final'!$AA$60="Moderado"),CONCATENATE("R9C",'Mapa final'!$O$60),"")</f>
        <v/>
      </c>
      <c r="Y44" s="68" t="str">
        <f>IF(AND('Mapa final'!$Y$61="Baja",'Mapa final'!$AA$61="Moderado"),CONCATENATE("R9C",'Mapa final'!$O$61),"")</f>
        <v/>
      </c>
      <c r="Z44" s="68" t="str">
        <f>IF(AND('Mapa final'!$Y$62="Baja",'Mapa final'!$AA$62="Moderado"),CONCATENATE("R9C",'Mapa final'!$O$62),"")</f>
        <v/>
      </c>
      <c r="AA44" s="69" t="str">
        <f>IF(AND('Mapa final'!$Y$63="Baja",'Mapa final'!$AA$63="Moderado"),CONCATENATE("R9C",'Mapa final'!$O$63),"")</f>
        <v/>
      </c>
      <c r="AB44" s="51" t="str">
        <f>IF(AND('Mapa final'!$Y$58="Baja",'Mapa final'!$AA$58="Mayor"),CONCATENATE("R9C",'Mapa final'!$O$58),"")</f>
        <v/>
      </c>
      <c r="AC44" s="52" t="str">
        <f>IF(AND('Mapa final'!$Y$59="Baja",'Mapa final'!$AA$59="Mayor"),CONCATENATE("R9C",'Mapa final'!$O$59),"")</f>
        <v/>
      </c>
      <c r="AD44" s="57" t="str">
        <f>IF(AND('Mapa final'!$Y$60="Baja",'Mapa final'!$AA$60="Mayor"),CONCATENATE("R9C",'Mapa final'!$O$60),"")</f>
        <v/>
      </c>
      <c r="AE44" s="57" t="str">
        <f>IF(AND('Mapa final'!$Y$61="Baja",'Mapa final'!$AA$61="Mayor"),CONCATENATE("R9C",'Mapa final'!$O$61),"")</f>
        <v/>
      </c>
      <c r="AF44" s="57" t="str">
        <f>IF(AND('Mapa final'!$Y$62="Baja",'Mapa final'!$AA$62="Mayor"),CONCATENATE("R9C",'Mapa final'!$O$62),"")</f>
        <v/>
      </c>
      <c r="AG44" s="53" t="str">
        <f>IF(AND('Mapa final'!$Y$63="Baja",'Mapa final'!$AA$63="Mayor"),CONCATENATE("R9C",'Mapa final'!$O$63),"")</f>
        <v/>
      </c>
      <c r="AH44" s="54" t="str">
        <f>IF(AND('Mapa final'!$Y$58="Baja",'Mapa final'!$AA$58="Catastrófico"),CONCATENATE("R9C",'Mapa final'!$O$58),"")</f>
        <v/>
      </c>
      <c r="AI44" s="55" t="str">
        <f>IF(AND('Mapa final'!$Y$59="Baja",'Mapa final'!$AA$59="Catastrófico"),CONCATENATE("R9C",'Mapa final'!$O$59),"")</f>
        <v/>
      </c>
      <c r="AJ44" s="55" t="str">
        <f>IF(AND('Mapa final'!$Y$60="Baja",'Mapa final'!$AA$60="Catastrófico"),CONCATENATE("R9C",'Mapa final'!$O$60),"")</f>
        <v/>
      </c>
      <c r="AK44" s="55" t="str">
        <f>IF(AND('Mapa final'!$Y$61="Baja",'Mapa final'!$AA$61="Catastrófico"),CONCATENATE("R9C",'Mapa final'!$O$61),"")</f>
        <v/>
      </c>
      <c r="AL44" s="55" t="str">
        <f>IF(AND('Mapa final'!$Y$62="Baja",'Mapa final'!$AA$62="Catastrófico"),CONCATENATE("R9C",'Mapa final'!$O$62),"")</f>
        <v/>
      </c>
      <c r="AM44" s="56" t="str">
        <f>IF(AND('Mapa final'!$Y$63="Baja",'Mapa final'!$AA$63="Catastrófico"),CONCATENATE("R9C",'Mapa final'!$O$63),"")</f>
        <v/>
      </c>
      <c r="AN44" s="83"/>
      <c r="AO44" s="624"/>
      <c r="AP44" s="625"/>
      <c r="AQ44" s="625"/>
      <c r="AR44" s="625"/>
      <c r="AS44" s="625"/>
      <c r="AT44" s="626"/>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502"/>
      <c r="C45" s="502"/>
      <c r="D45" s="503"/>
      <c r="E45" s="605"/>
      <c r="F45" s="606"/>
      <c r="G45" s="606"/>
      <c r="H45" s="606"/>
      <c r="I45" s="606"/>
      <c r="J45" s="79" t="str">
        <f>IF(AND('Mapa final'!$Y$64="Baja",'Mapa final'!$AA$64="Leve"),CONCATENATE("R10C",'Mapa final'!$O$64),"")</f>
        <v/>
      </c>
      <c r="K45" s="80" t="str">
        <f>IF(AND('Mapa final'!$Y$65="Baja",'Mapa final'!$AA$65="Leve"),CONCATENATE("R10C",'Mapa final'!$O$65),"")</f>
        <v/>
      </c>
      <c r="L45" s="80" t="str">
        <f>IF(AND('Mapa final'!$Y$66="Baja",'Mapa final'!$AA$66="Leve"),CONCATENATE("R10C",'Mapa final'!$O$66),"")</f>
        <v/>
      </c>
      <c r="M45" s="80" t="str">
        <f>IF(AND('Mapa final'!$Y$67="Baja",'Mapa final'!$AA$67="Leve"),CONCATENATE("R10C",'Mapa final'!$O$67),"")</f>
        <v/>
      </c>
      <c r="N45" s="80" t="str">
        <f>IF(AND('Mapa final'!$Y$68="Baja",'Mapa final'!$AA$68="Leve"),CONCATENATE("R10C",'Mapa final'!$O$68),"")</f>
        <v/>
      </c>
      <c r="O45" s="81" t="str">
        <f>IF(AND('Mapa final'!$Y$69="Baja",'Mapa final'!$AA$69="Leve"),CONCATENATE("R10C",'Mapa final'!$O$69),"")</f>
        <v/>
      </c>
      <c r="P45" s="67" t="str">
        <f>IF(AND('Mapa final'!$Y$64="Baja",'Mapa final'!$AA$64="Menor"),CONCATENATE("R10C",'Mapa final'!$O$64),"")</f>
        <v/>
      </c>
      <c r="Q45" s="68" t="str">
        <f>IF(AND('Mapa final'!$Y$65="Baja",'Mapa final'!$AA$65="Menor"),CONCATENATE("R10C",'Mapa final'!$O$65),"")</f>
        <v/>
      </c>
      <c r="R45" s="68" t="str">
        <f>IF(AND('Mapa final'!$Y$66="Baja",'Mapa final'!$AA$66="Menor"),CONCATENATE("R10C",'Mapa final'!$O$66),"")</f>
        <v/>
      </c>
      <c r="S45" s="68" t="str">
        <f>IF(AND('Mapa final'!$Y$67="Baja",'Mapa final'!$AA$67="Menor"),CONCATENATE("R10C",'Mapa final'!$O$67),"")</f>
        <v/>
      </c>
      <c r="T45" s="68" t="str">
        <f>IF(AND('Mapa final'!$Y$68="Baja",'Mapa final'!$AA$68="Menor"),CONCATENATE("R10C",'Mapa final'!$O$68),"")</f>
        <v/>
      </c>
      <c r="U45" s="69" t="str">
        <f>IF(AND('Mapa final'!$Y$69="Baja",'Mapa final'!$AA$69="Menor"),CONCATENATE("R10C",'Mapa final'!$O$69),"")</f>
        <v/>
      </c>
      <c r="V45" s="70" t="str">
        <f>IF(AND('Mapa final'!$Y$64="Baja",'Mapa final'!$AA$64="Moderado"),CONCATENATE("R10C",'Mapa final'!$O$64),"")</f>
        <v/>
      </c>
      <c r="W45" s="71" t="str">
        <f>IF(AND('Mapa final'!$Y$65="Baja",'Mapa final'!$AA$65="Moderado"),CONCATENATE("R10C",'Mapa final'!$O$65),"")</f>
        <v/>
      </c>
      <c r="X45" s="71" t="str">
        <f>IF(AND('Mapa final'!$Y$66="Baja",'Mapa final'!$AA$66="Moderado"),CONCATENATE("R10C",'Mapa final'!$O$66),"")</f>
        <v/>
      </c>
      <c r="Y45" s="71" t="str">
        <f>IF(AND('Mapa final'!$Y$67="Baja",'Mapa final'!$AA$67="Moderado"),CONCATENATE("R10C",'Mapa final'!$O$67),"")</f>
        <v/>
      </c>
      <c r="Z45" s="71" t="str">
        <f>IF(AND('Mapa final'!$Y$68="Baja",'Mapa final'!$AA$68="Moderado"),CONCATENATE("R10C",'Mapa final'!$O$68),"")</f>
        <v/>
      </c>
      <c r="AA45" s="72" t="str">
        <f>IF(AND('Mapa final'!$Y$69="Baja",'Mapa final'!$AA$69="Moderado"),CONCATENATE("R10C",'Mapa final'!$O$69),"")</f>
        <v/>
      </c>
      <c r="AB45" s="58" t="str">
        <f>IF(AND('Mapa final'!$Y$64="Baja",'Mapa final'!$AA$64="Mayor"),CONCATENATE("R10C",'Mapa final'!$O$64),"")</f>
        <v/>
      </c>
      <c r="AC45" s="59" t="str">
        <f>IF(AND('Mapa final'!$Y$65="Baja",'Mapa final'!$AA$65="Mayor"),CONCATENATE("R10C",'Mapa final'!$O$65),"")</f>
        <v/>
      </c>
      <c r="AD45" s="59" t="str">
        <f>IF(AND('Mapa final'!$Y$66="Baja",'Mapa final'!$AA$66="Mayor"),CONCATENATE("R10C",'Mapa final'!$O$66),"")</f>
        <v/>
      </c>
      <c r="AE45" s="59" t="str">
        <f>IF(AND('Mapa final'!$Y$67="Baja",'Mapa final'!$AA$67="Mayor"),CONCATENATE("R10C",'Mapa final'!$O$67),"")</f>
        <v/>
      </c>
      <c r="AF45" s="59" t="str">
        <f>IF(AND('Mapa final'!$Y$68="Baja",'Mapa final'!$AA$68="Mayor"),CONCATENATE("R10C",'Mapa final'!$O$68),"")</f>
        <v/>
      </c>
      <c r="AG45" s="60" t="str">
        <f>IF(AND('Mapa final'!$Y$69="Baja",'Mapa final'!$AA$69="Mayor"),CONCATENATE("R10C",'Mapa final'!$O$69),"")</f>
        <v/>
      </c>
      <c r="AH45" s="61" t="str">
        <f>IF(AND('Mapa final'!$Y$64="Baja",'Mapa final'!$AA$64="Catastrófico"),CONCATENATE("R10C",'Mapa final'!$O$64),"")</f>
        <v/>
      </c>
      <c r="AI45" s="62" t="str">
        <f>IF(AND('Mapa final'!$Y$65="Baja",'Mapa final'!$AA$65="Catastrófico"),CONCATENATE("R10C",'Mapa final'!$O$65),"")</f>
        <v/>
      </c>
      <c r="AJ45" s="62" t="str">
        <f>IF(AND('Mapa final'!$Y$66="Baja",'Mapa final'!$AA$66="Catastrófico"),CONCATENATE("R10C",'Mapa final'!$O$66),"")</f>
        <v/>
      </c>
      <c r="AK45" s="62" t="str">
        <f>IF(AND('Mapa final'!$Y$67="Baja",'Mapa final'!$AA$67="Catastrófico"),CONCATENATE("R10C",'Mapa final'!$O$67),"")</f>
        <v/>
      </c>
      <c r="AL45" s="62" t="str">
        <f>IF(AND('Mapa final'!$Y$68="Baja",'Mapa final'!$AA$68="Catastrófico"),CONCATENATE("R10C",'Mapa final'!$O$68),"")</f>
        <v/>
      </c>
      <c r="AM45" s="63" t="str">
        <f>IF(AND('Mapa final'!$Y$69="Baja",'Mapa final'!$AA$69="Catastrófico"),CONCATENATE("R10C",'Mapa final'!$O$69),"")</f>
        <v/>
      </c>
      <c r="AN45" s="83"/>
      <c r="AO45" s="627"/>
      <c r="AP45" s="628"/>
      <c r="AQ45" s="628"/>
      <c r="AR45" s="628"/>
      <c r="AS45" s="628"/>
      <c r="AT45" s="629"/>
    </row>
    <row r="46" spans="1:80" ht="46.5" customHeight="1" x14ac:dyDescent="0.35">
      <c r="A46" s="83"/>
      <c r="B46" s="502"/>
      <c r="C46" s="502"/>
      <c r="D46" s="503"/>
      <c r="E46" s="599" t="s">
        <v>113</v>
      </c>
      <c r="F46" s="600"/>
      <c r="G46" s="600"/>
      <c r="H46" s="600"/>
      <c r="I46" s="618"/>
      <c r="J46" s="73" t="str">
        <f>IF(AND('Mapa final'!$Y$10="Muy Baja",'Mapa final'!$AA$10="Leve"),CONCATENATE("R1C",'Mapa final'!$O$10),"")</f>
        <v/>
      </c>
      <c r="K46" s="74" t="str">
        <f>IF(AND('Mapa final'!$Y$11="Muy Baja",'Mapa final'!$AA$11="Leve"),CONCATENATE("R1C",'Mapa final'!$O$11),"")</f>
        <v/>
      </c>
      <c r="L46" s="74" t="str">
        <f>IF(AND('Mapa final'!$Y$12="Muy Baja",'Mapa final'!$AA$12="Leve"),CONCATENATE("R1C",'Mapa final'!$O$12),"")</f>
        <v/>
      </c>
      <c r="M46" s="74" t="str">
        <f>IF(AND('Mapa final'!$Y$13="Muy Baja",'Mapa final'!$AA$13="Leve"),CONCATENATE("R1C",'Mapa final'!$O$13),"")</f>
        <v/>
      </c>
      <c r="N46" s="74" t="str">
        <f>IF(AND('Mapa final'!$Y$14="Muy Baja",'Mapa final'!$AA$14="Leve"),CONCATENATE("R1C",'Mapa final'!$O$14),"")</f>
        <v/>
      </c>
      <c r="O46" s="75" t="str">
        <f>IF(AND('Mapa final'!$Y$15="Muy Baja",'Mapa final'!$AA$15="Leve"),CONCATENATE("R1C",'Mapa final'!$O$15),"")</f>
        <v/>
      </c>
      <c r="P46" s="73" t="str">
        <f>IF(AND('Mapa final'!$Y$10="Muy Baja",'Mapa final'!$AA$10="Menor"),CONCATENATE("R1C",'Mapa final'!$O$10),"")</f>
        <v/>
      </c>
      <c r="Q46" s="74" t="str">
        <f>IF(AND('Mapa final'!$Y$11="Muy Baja",'Mapa final'!$AA$11="Menor"),CONCATENATE("R1C",'Mapa final'!$O$11),"")</f>
        <v/>
      </c>
      <c r="R46" s="74" t="str">
        <f>IF(AND('Mapa final'!$Y$12="Muy Baja",'Mapa final'!$AA$12="Menor"),CONCATENATE("R1C",'Mapa final'!$O$12),"")</f>
        <v/>
      </c>
      <c r="S46" s="74" t="str">
        <f>IF(AND('Mapa final'!$Y$13="Muy Baja",'Mapa final'!$AA$13="Menor"),CONCATENATE("R1C",'Mapa final'!$O$13),"")</f>
        <v/>
      </c>
      <c r="T46" s="74" t="str">
        <f>IF(AND('Mapa final'!$Y$14="Muy Baja",'Mapa final'!$AA$14="Menor"),CONCATENATE("R1C",'Mapa final'!$O$14),"")</f>
        <v/>
      </c>
      <c r="U46" s="75" t="str">
        <f>IF(AND('Mapa final'!$Y$15="Muy Baja",'Mapa final'!$AA$15="Menor"),CONCATENATE("R1C",'Mapa final'!$O$15),"")</f>
        <v/>
      </c>
      <c r="V46" s="64" t="str">
        <f>IF(AND('Mapa final'!$Y$10="Muy Baja",'Mapa final'!$AA$10="Moderado"),CONCATENATE("R1C",'Mapa final'!$O$10),"")</f>
        <v/>
      </c>
      <c r="W46" s="82" t="str">
        <f>IF(AND('Mapa final'!$Y$11="Muy Baja",'Mapa final'!$AA$11="Moderado"),CONCATENATE("R1C",'Mapa final'!$O$11),"")</f>
        <v/>
      </c>
      <c r="X46" s="65" t="str">
        <f>IF(AND('Mapa final'!$Y$12="Muy Baja",'Mapa final'!$AA$12="Moderado"),CONCATENATE("R1C",'Mapa final'!$O$12),"")</f>
        <v/>
      </c>
      <c r="Y46" s="65" t="str">
        <f>IF(AND('Mapa final'!$Y$13="Muy Baja",'Mapa final'!$AA$13="Moderado"),CONCATENATE("R1C",'Mapa final'!$O$13),"")</f>
        <v/>
      </c>
      <c r="Z46" s="65" t="str">
        <f>IF(AND('Mapa final'!$Y$14="Muy Baja",'Mapa final'!$AA$14="Moderado"),CONCATENATE("R1C",'Mapa final'!$O$14),"")</f>
        <v/>
      </c>
      <c r="AA46" s="66" t="str">
        <f>IF(AND('Mapa final'!$Y$15="Muy Baja",'Mapa final'!$AA$15="Moderado"),CONCATENATE("R1C",'Mapa final'!$O$15),"")</f>
        <v/>
      </c>
      <c r="AB46" s="45" t="str">
        <f>IF(AND('Mapa final'!$Y$10="Muy Baja",'Mapa final'!$AA$10="Mayor"),CONCATENATE("R1C",'Mapa final'!$O$10),"")</f>
        <v/>
      </c>
      <c r="AC46" s="46" t="str">
        <f>IF(AND('Mapa final'!$Y$11="Muy Baja",'Mapa final'!$AA$11="Mayor"),CONCATENATE("R1C",'Mapa final'!$O$11),"")</f>
        <v/>
      </c>
      <c r="AD46" s="46" t="str">
        <f>IF(AND('Mapa final'!$Y$12="Muy Baja",'Mapa final'!$AA$12="Mayor"),CONCATENATE("R1C",'Mapa final'!$O$12),"")</f>
        <v/>
      </c>
      <c r="AE46" s="46" t="str">
        <f>IF(AND('Mapa final'!$Y$13="Muy Baja",'Mapa final'!$AA$13="Mayor"),CONCATENATE("R1C",'Mapa final'!$O$13),"")</f>
        <v/>
      </c>
      <c r="AF46" s="46" t="str">
        <f>IF(AND('Mapa final'!$Y$14="Muy Baja",'Mapa final'!$AA$14="Mayor"),CONCATENATE("R1C",'Mapa final'!$O$14),"")</f>
        <v/>
      </c>
      <c r="AG46" s="47" t="str">
        <f>IF(AND('Mapa final'!$Y$15="Muy Baja",'Mapa final'!$AA$15="Mayor"),CONCATENATE("R1C",'Mapa final'!$O$15),"")</f>
        <v/>
      </c>
      <c r="AH46" s="48" t="str">
        <f>IF(AND('Mapa final'!$Y$10="Muy Baja",'Mapa final'!$AA$10="Catastrófico"),CONCATENATE("R1C",'Mapa final'!$O$10),"")</f>
        <v/>
      </c>
      <c r="AI46" s="49" t="str">
        <f>IF(AND('Mapa final'!$Y$11="Muy Baja",'Mapa final'!$AA$11="Catastrófico"),CONCATENATE("R1C",'Mapa final'!$O$11),"")</f>
        <v/>
      </c>
      <c r="AJ46" s="49" t="str">
        <f>IF(AND('Mapa final'!$Y$12="Muy Baja",'Mapa final'!$AA$12="Catastrófico"),CONCATENATE("R1C",'Mapa final'!$O$12),"")</f>
        <v/>
      </c>
      <c r="AK46" s="49" t="str">
        <f>IF(AND('Mapa final'!$Y$13="Muy Baja",'Mapa final'!$AA$13="Catastrófico"),CONCATENATE("R1C",'Mapa final'!$O$13),"")</f>
        <v/>
      </c>
      <c r="AL46" s="49" t="str">
        <f>IF(AND('Mapa final'!$Y$14="Muy Baja",'Mapa final'!$AA$14="Catastrófico"),CONCATENATE("R1C",'Mapa final'!$O$14),"")</f>
        <v/>
      </c>
      <c r="AM46" s="50" t="str">
        <f>IF(AND('Mapa final'!$Y$15="Muy Baja",'Mapa final'!$AA$15="Catastrófico"),CONCATENATE("R1C",'Mapa final'!$O$15),"")</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502"/>
      <c r="C47" s="502"/>
      <c r="D47" s="503"/>
      <c r="E47" s="601"/>
      <c r="F47" s="602"/>
      <c r="G47" s="602"/>
      <c r="H47" s="602"/>
      <c r="I47" s="619"/>
      <c r="J47" s="76" t="str">
        <f>IF(AND('Mapa final'!$Y$16="Muy Baja",'Mapa final'!$AA$16="Leve"),CONCATENATE("R2C",'Mapa final'!$O$16),"")</f>
        <v/>
      </c>
      <c r="K47" s="77" t="str">
        <f>IF(AND('Mapa final'!$Y$17="Muy Baja",'Mapa final'!$AA$17="Leve"),CONCATENATE("R2C",'Mapa final'!$O$17),"")</f>
        <v/>
      </c>
      <c r="L47" s="77" t="str">
        <f>IF(AND('Mapa final'!$Y$18="Muy Baja",'Mapa final'!$AA$18="Leve"),CONCATENATE("R2C",'Mapa final'!$O$18),"")</f>
        <v/>
      </c>
      <c r="M47" s="77" t="str">
        <f>IF(AND('Mapa final'!$Y$19="Muy Baja",'Mapa final'!$AA$19="Leve"),CONCATENATE("R2C",'Mapa final'!$O$19),"")</f>
        <v/>
      </c>
      <c r="N47" s="77" t="str">
        <f>IF(AND('Mapa final'!$Y$20="Muy Baja",'Mapa final'!$AA$20="Leve"),CONCATENATE("R2C",'Mapa final'!$O$20),"")</f>
        <v/>
      </c>
      <c r="O47" s="78" t="str">
        <f>IF(AND('Mapa final'!$Y$21="Muy Baja",'Mapa final'!$AA$21="Leve"),CONCATENATE("R2C",'Mapa final'!$O$21),"")</f>
        <v/>
      </c>
      <c r="P47" s="76" t="str">
        <f>IF(AND('Mapa final'!$Y$16="Muy Baja",'Mapa final'!$AA$16="Menor"),CONCATENATE("R2C",'Mapa final'!$O$16),"")</f>
        <v/>
      </c>
      <c r="Q47" s="77" t="str">
        <f>IF(AND('Mapa final'!$Y$17="Muy Baja",'Mapa final'!$AA$17="Menor"),CONCATENATE("R2C",'Mapa final'!$O$17),"")</f>
        <v/>
      </c>
      <c r="R47" s="77" t="str">
        <f>IF(AND('Mapa final'!$Y$18="Muy Baja",'Mapa final'!$AA$18="Menor"),CONCATENATE("R2C",'Mapa final'!$O$18),"")</f>
        <v/>
      </c>
      <c r="S47" s="77" t="str">
        <f>IF(AND('Mapa final'!$Y$19="Muy Baja",'Mapa final'!$AA$19="Menor"),CONCATENATE("R2C",'Mapa final'!$O$19),"")</f>
        <v/>
      </c>
      <c r="T47" s="77" t="str">
        <f>IF(AND('Mapa final'!$Y$20="Muy Baja",'Mapa final'!$AA$20="Menor"),CONCATENATE("R2C",'Mapa final'!$O$20),"")</f>
        <v/>
      </c>
      <c r="U47" s="78" t="str">
        <f>IF(AND('Mapa final'!$Y$21="Muy Baja",'Mapa final'!$AA$21="Menor"),CONCATENATE("R2C",'Mapa final'!$O$21),"")</f>
        <v/>
      </c>
      <c r="V47" s="67" t="str">
        <f>IF(AND('Mapa final'!$Y$16="Muy Baja",'Mapa final'!$AA$16="Moderado"),CONCATENATE("R2C",'Mapa final'!$O$16),"")</f>
        <v/>
      </c>
      <c r="W47" s="68" t="str">
        <f>IF(AND('Mapa final'!$Y$17="Muy Baja",'Mapa final'!$AA$17="Moderado"),CONCATENATE("R2C",'Mapa final'!$O$17),"")</f>
        <v/>
      </c>
      <c r="X47" s="68" t="str">
        <f>IF(AND('Mapa final'!$Y$18="Muy Baja",'Mapa final'!$AA$18="Moderado"),CONCATENATE("R2C",'Mapa final'!$O$18),"")</f>
        <v/>
      </c>
      <c r="Y47" s="68" t="str">
        <f>IF(AND('Mapa final'!$Y$19="Muy Baja",'Mapa final'!$AA$19="Moderado"),CONCATENATE("R2C",'Mapa final'!$O$19),"")</f>
        <v/>
      </c>
      <c r="Z47" s="68" t="str">
        <f>IF(AND('Mapa final'!$Y$20="Muy Baja",'Mapa final'!$AA$20="Moderado"),CONCATENATE("R2C",'Mapa final'!$O$20),"")</f>
        <v/>
      </c>
      <c r="AA47" s="69" t="str">
        <f>IF(AND('Mapa final'!$Y$21="Muy Baja",'Mapa final'!$AA$21="Moderado"),CONCATENATE("R2C",'Mapa final'!$O$21),"")</f>
        <v/>
      </c>
      <c r="AB47" s="51" t="str">
        <f>IF(AND('Mapa final'!$Y$16="Muy Baja",'Mapa final'!$AA$16="Mayor"),CONCATENATE("R2C",'Mapa final'!$O$16),"")</f>
        <v/>
      </c>
      <c r="AC47" s="52" t="str">
        <f>IF(AND('Mapa final'!$Y$17="Muy Baja",'Mapa final'!$AA$17="Mayor"),CONCATENATE("R2C",'Mapa final'!$O$17),"")</f>
        <v/>
      </c>
      <c r="AD47" s="52" t="str">
        <f>IF(AND('Mapa final'!$Y$18="Muy Baja",'Mapa final'!$AA$18="Mayor"),CONCATENATE("R2C",'Mapa final'!$O$18),"")</f>
        <v/>
      </c>
      <c r="AE47" s="52" t="str">
        <f>IF(AND('Mapa final'!$Y$19="Muy Baja",'Mapa final'!$AA$19="Mayor"),CONCATENATE("R2C",'Mapa final'!$O$19),"")</f>
        <v/>
      </c>
      <c r="AF47" s="52" t="str">
        <f>IF(AND('Mapa final'!$Y$20="Muy Baja",'Mapa final'!$AA$20="Mayor"),CONCATENATE("R2C",'Mapa final'!$O$20),"")</f>
        <v/>
      </c>
      <c r="AG47" s="53" t="str">
        <f>IF(AND('Mapa final'!$Y$21="Muy Baja",'Mapa final'!$AA$21="Mayor"),CONCATENATE("R2C",'Mapa final'!$O$21),"")</f>
        <v/>
      </c>
      <c r="AH47" s="54" t="str">
        <f>IF(AND('Mapa final'!$Y$16="Muy Baja",'Mapa final'!$AA$16="Catastrófico"),CONCATENATE("R2C",'Mapa final'!$O$16),"")</f>
        <v/>
      </c>
      <c r="AI47" s="55" t="str">
        <f>IF(AND('Mapa final'!$Y$17="Muy Baja",'Mapa final'!$AA$17="Catastrófico"),CONCATENATE("R2C",'Mapa final'!$O$17),"")</f>
        <v/>
      </c>
      <c r="AJ47" s="55" t="str">
        <f>IF(AND('Mapa final'!$Y$18="Muy Baja",'Mapa final'!$AA$18="Catastrófico"),CONCATENATE("R2C",'Mapa final'!$O$18),"")</f>
        <v/>
      </c>
      <c r="AK47" s="55" t="str">
        <f>IF(AND('Mapa final'!$Y$19="Muy Baja",'Mapa final'!$AA$19="Catastrófico"),CONCATENATE("R2C",'Mapa final'!$O$19),"")</f>
        <v/>
      </c>
      <c r="AL47" s="55" t="str">
        <f>IF(AND('Mapa final'!$Y$20="Muy Baja",'Mapa final'!$AA$20="Catastrófico"),CONCATENATE("R2C",'Mapa final'!$O$20),"")</f>
        <v/>
      </c>
      <c r="AM47" s="56" t="str">
        <f>IF(AND('Mapa final'!$Y$21="Muy Baja",'Mapa final'!$AA$21="Catastrófico"),CONCATENATE("R2C",'Mapa final'!$O$21),"")</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502"/>
      <c r="C48" s="502"/>
      <c r="D48" s="503"/>
      <c r="E48" s="601"/>
      <c r="F48" s="602"/>
      <c r="G48" s="602"/>
      <c r="H48" s="602"/>
      <c r="I48" s="619"/>
      <c r="J48" s="76" t="str">
        <f>IF(AND('Mapa final'!$Y$22="Muy Baja",'Mapa final'!$AA$22="Leve"),CONCATENATE("R3C",'Mapa final'!$O$22),"")</f>
        <v/>
      </c>
      <c r="K48" s="77" t="str">
        <f>IF(AND('Mapa final'!$Y$23="Muy Baja",'Mapa final'!$AA$23="Leve"),CONCATENATE("R3C",'Mapa final'!$O$23),"")</f>
        <v/>
      </c>
      <c r="L48" s="77" t="str">
        <f>IF(AND('Mapa final'!$Y$24="Muy Baja",'Mapa final'!$AA$24="Leve"),CONCATENATE("R3C",'Mapa final'!$O$24),"")</f>
        <v/>
      </c>
      <c r="M48" s="77" t="str">
        <f>IF(AND('Mapa final'!$Y$25="Muy Baja",'Mapa final'!$AA$25="Leve"),CONCATENATE("R3C",'Mapa final'!$O$25),"")</f>
        <v/>
      </c>
      <c r="N48" s="77" t="str">
        <f>IF(AND('Mapa final'!$Y$26="Muy Baja",'Mapa final'!$AA$26="Leve"),CONCATENATE("R3C",'Mapa final'!$O$26),"")</f>
        <v/>
      </c>
      <c r="O48" s="78" t="str">
        <f>IF(AND('Mapa final'!$Y$27="Muy Baja",'Mapa final'!$AA$27="Leve"),CONCATENATE("R3C",'Mapa final'!$O$27),"")</f>
        <v/>
      </c>
      <c r="P48" s="76" t="str">
        <f>IF(AND('Mapa final'!$Y$22="Muy Baja",'Mapa final'!$AA$22="Menor"),CONCATENATE("R3C",'Mapa final'!$O$22),"")</f>
        <v/>
      </c>
      <c r="Q48" s="77" t="str">
        <f>IF(AND('Mapa final'!$Y$23="Muy Baja",'Mapa final'!$AA$23="Menor"),CONCATENATE("R3C",'Mapa final'!$O$23),"")</f>
        <v/>
      </c>
      <c r="R48" s="77" t="str">
        <f>IF(AND('Mapa final'!$Y$24="Muy Baja",'Mapa final'!$AA$24="Menor"),CONCATENATE("R3C",'Mapa final'!$O$24),"")</f>
        <v/>
      </c>
      <c r="S48" s="77" t="str">
        <f>IF(AND('Mapa final'!$Y$25="Muy Baja",'Mapa final'!$AA$25="Menor"),CONCATENATE("R3C",'Mapa final'!$O$25),"")</f>
        <v/>
      </c>
      <c r="T48" s="77" t="str">
        <f>IF(AND('Mapa final'!$Y$26="Muy Baja",'Mapa final'!$AA$26="Menor"),CONCATENATE("R3C",'Mapa final'!$O$26),"")</f>
        <v/>
      </c>
      <c r="U48" s="78" t="str">
        <f>IF(AND('Mapa final'!$Y$27="Muy Baja",'Mapa final'!$AA$27="Menor"),CONCATENATE("R3C",'Mapa final'!$O$27),"")</f>
        <v/>
      </c>
      <c r="V48" s="67" t="str">
        <f>IF(AND('Mapa final'!$Y$22="Muy Baja",'Mapa final'!$AA$22="Moderado"),CONCATENATE("R3C",'Mapa final'!$O$22),"")</f>
        <v/>
      </c>
      <c r="W48" s="68" t="str">
        <f>IF(AND('Mapa final'!$Y$23="Muy Baja",'Mapa final'!$AA$23="Moderado"),CONCATENATE("R3C",'Mapa final'!$O$23),"")</f>
        <v/>
      </c>
      <c r="X48" s="68" t="str">
        <f>IF(AND('Mapa final'!$Y$24="Muy Baja",'Mapa final'!$AA$24="Moderado"),CONCATENATE("R3C",'Mapa final'!$O$24),"")</f>
        <v/>
      </c>
      <c r="Y48" s="68" t="str">
        <f>IF(AND('Mapa final'!$Y$25="Muy Baja",'Mapa final'!$AA$25="Moderado"),CONCATENATE("R3C",'Mapa final'!$O$25),"")</f>
        <v/>
      </c>
      <c r="Z48" s="68" t="str">
        <f>IF(AND('Mapa final'!$Y$26="Muy Baja",'Mapa final'!$AA$26="Moderado"),CONCATENATE("R3C",'Mapa final'!$O$26),"")</f>
        <v/>
      </c>
      <c r="AA48" s="69" t="str">
        <f>IF(AND('Mapa final'!$Y$27="Muy Baja",'Mapa final'!$AA$27="Moderado"),CONCATENATE("R3C",'Mapa final'!$O$27),"")</f>
        <v/>
      </c>
      <c r="AB48" s="51" t="str">
        <f>IF(AND('Mapa final'!$Y$22="Muy Baja",'Mapa final'!$AA$22="Mayor"),CONCATENATE("R3C",'Mapa final'!$O$22),"")</f>
        <v/>
      </c>
      <c r="AC48" s="52" t="str">
        <f>IF(AND('Mapa final'!$Y$23="Muy Baja",'Mapa final'!$AA$23="Mayor"),CONCATENATE("R3C",'Mapa final'!$O$23),"")</f>
        <v/>
      </c>
      <c r="AD48" s="52" t="str">
        <f>IF(AND('Mapa final'!$Y$24="Muy Baja",'Mapa final'!$AA$24="Mayor"),CONCATENATE("R3C",'Mapa final'!$O$24),"")</f>
        <v/>
      </c>
      <c r="AE48" s="52" t="str">
        <f>IF(AND('Mapa final'!$Y$25="Muy Baja",'Mapa final'!$AA$25="Mayor"),CONCATENATE("R3C",'Mapa final'!$O$25),"")</f>
        <v/>
      </c>
      <c r="AF48" s="52" t="str">
        <f>IF(AND('Mapa final'!$Y$26="Muy Baja",'Mapa final'!$AA$26="Mayor"),CONCATENATE("R3C",'Mapa final'!$O$26),"")</f>
        <v/>
      </c>
      <c r="AG48" s="53" t="str">
        <f>IF(AND('Mapa final'!$Y$27="Muy Baja",'Mapa final'!$AA$27="Mayor"),CONCATENATE("R3C",'Mapa final'!$O$27),"")</f>
        <v/>
      </c>
      <c r="AH48" s="54" t="str">
        <f>IF(AND('Mapa final'!$Y$22="Muy Baja",'Mapa final'!$AA$22="Catastrófico"),CONCATENATE("R3C",'Mapa final'!$O$22),"")</f>
        <v/>
      </c>
      <c r="AI48" s="55" t="str">
        <f>IF(AND('Mapa final'!$Y$23="Muy Baja",'Mapa final'!$AA$23="Catastrófico"),CONCATENATE("R3C",'Mapa final'!$O$23),"")</f>
        <v/>
      </c>
      <c r="AJ48" s="55" t="str">
        <f>IF(AND('Mapa final'!$Y$24="Muy Baja",'Mapa final'!$AA$24="Catastrófico"),CONCATENATE("R3C",'Mapa final'!$O$24),"")</f>
        <v/>
      </c>
      <c r="AK48" s="55" t="str">
        <f>IF(AND('Mapa final'!$Y$25="Muy Baja",'Mapa final'!$AA$25="Catastrófico"),CONCATENATE("R3C",'Mapa final'!$O$25),"")</f>
        <v/>
      </c>
      <c r="AL48" s="55" t="str">
        <f>IF(AND('Mapa final'!$Y$26="Muy Baja",'Mapa final'!$AA$26="Catastrófico"),CONCATENATE("R3C",'Mapa final'!$O$26),"")</f>
        <v/>
      </c>
      <c r="AM48" s="56" t="str">
        <f>IF(AND('Mapa final'!$Y$27="Muy Baja",'Mapa final'!$AA$27="Catastrófico"),CONCATENATE("R3C",'Mapa final'!$O$27),"")</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502"/>
      <c r="C49" s="502"/>
      <c r="D49" s="503"/>
      <c r="E49" s="603"/>
      <c r="F49" s="604"/>
      <c r="G49" s="604"/>
      <c r="H49" s="604"/>
      <c r="I49" s="619"/>
      <c r="J49" s="76" t="str">
        <f>IF(AND('Mapa final'!$Y$28="Muy Baja",'Mapa final'!$AA$28="Leve"),CONCATENATE("R4C",'Mapa final'!$O$28),"")</f>
        <v/>
      </c>
      <c r="K49" s="77" t="str">
        <f>IF(AND('Mapa final'!$Y$29="Muy Baja",'Mapa final'!$AA$29="Leve"),CONCATENATE("R4C",'Mapa final'!$O$29),"")</f>
        <v/>
      </c>
      <c r="L49" s="77" t="str">
        <f>IF(AND('Mapa final'!$Y$30="Muy Baja",'Mapa final'!$AA$30="Leve"),CONCATENATE("R4C",'Mapa final'!$O$30),"")</f>
        <v/>
      </c>
      <c r="M49" s="77" t="str">
        <f>IF(AND('Mapa final'!$Y$31="Muy Baja",'Mapa final'!$AA$31="Leve"),CONCATENATE("R4C",'Mapa final'!$O$31),"")</f>
        <v/>
      </c>
      <c r="N49" s="77" t="str">
        <f>IF(AND('Mapa final'!$Y$32="Muy Baja",'Mapa final'!$AA$32="Leve"),CONCATENATE("R4C",'Mapa final'!$O$32),"")</f>
        <v/>
      </c>
      <c r="O49" s="78" t="str">
        <f>IF(AND('Mapa final'!$Y$33="Muy Baja",'Mapa final'!$AA$33="Leve"),CONCATENATE("R4C",'Mapa final'!$O$33),"")</f>
        <v/>
      </c>
      <c r="P49" s="76" t="str">
        <f>IF(AND('Mapa final'!$Y$28="Muy Baja",'Mapa final'!$AA$28="Menor"),CONCATENATE("R4C",'Mapa final'!$O$28),"")</f>
        <v/>
      </c>
      <c r="Q49" s="77" t="str">
        <f>IF(AND('Mapa final'!$Y$29="Muy Baja",'Mapa final'!$AA$29="Menor"),CONCATENATE("R4C",'Mapa final'!$O$29),"")</f>
        <v/>
      </c>
      <c r="R49" s="77" t="str">
        <f>IF(AND('Mapa final'!$Y$30="Muy Baja",'Mapa final'!$AA$30="Menor"),CONCATENATE("R4C",'Mapa final'!$O$30),"")</f>
        <v/>
      </c>
      <c r="S49" s="77" t="str">
        <f>IF(AND('Mapa final'!$Y$31="Muy Baja",'Mapa final'!$AA$31="Menor"),CONCATENATE("R4C",'Mapa final'!$O$31),"")</f>
        <v/>
      </c>
      <c r="T49" s="77" t="str">
        <f>IF(AND('Mapa final'!$Y$32="Muy Baja",'Mapa final'!$AA$32="Menor"),CONCATENATE("R4C",'Mapa final'!$O$32),"")</f>
        <v/>
      </c>
      <c r="U49" s="78" t="str">
        <f>IF(AND('Mapa final'!$Y$33="Muy Baja",'Mapa final'!$AA$33="Menor"),CONCATENATE("R4C",'Mapa final'!$O$33),"")</f>
        <v/>
      </c>
      <c r="V49" s="67" t="str">
        <f>IF(AND('Mapa final'!$Y$28="Muy Baja",'Mapa final'!$AA$28="Moderado"),CONCATENATE("R4C",'Mapa final'!$O$28),"")</f>
        <v/>
      </c>
      <c r="W49" s="68" t="str">
        <f>IF(AND('Mapa final'!$Y$29="Muy Baja",'Mapa final'!$AA$29="Moderado"),CONCATENATE("R4C",'Mapa final'!$O$29),"")</f>
        <v/>
      </c>
      <c r="X49" s="68" t="str">
        <f>IF(AND('Mapa final'!$Y$30="Muy Baja",'Mapa final'!$AA$30="Moderado"),CONCATENATE("R4C",'Mapa final'!$O$30),"")</f>
        <v/>
      </c>
      <c r="Y49" s="68" t="str">
        <f>IF(AND('Mapa final'!$Y$31="Muy Baja",'Mapa final'!$AA$31="Moderado"),CONCATENATE("R4C",'Mapa final'!$O$31),"")</f>
        <v/>
      </c>
      <c r="Z49" s="68" t="str">
        <f>IF(AND('Mapa final'!$Y$32="Muy Baja",'Mapa final'!$AA$32="Moderado"),CONCATENATE("R4C",'Mapa final'!$O$32),"")</f>
        <v/>
      </c>
      <c r="AA49" s="69" t="str">
        <f>IF(AND('Mapa final'!$Y$33="Muy Baja",'Mapa final'!$AA$33="Moderado"),CONCATENATE("R4C",'Mapa final'!$O$33),"")</f>
        <v/>
      </c>
      <c r="AB49" s="51" t="str">
        <f>IF(AND('Mapa final'!$Y$28="Muy Baja",'Mapa final'!$AA$28="Mayor"),CONCATENATE("R4C",'Mapa final'!$O$28),"")</f>
        <v/>
      </c>
      <c r="AC49" s="52" t="str">
        <f>IF(AND('Mapa final'!$Y$29="Muy Baja",'Mapa final'!$AA$29="Mayor"),CONCATENATE("R4C",'Mapa final'!$O$29),"")</f>
        <v/>
      </c>
      <c r="AD49" s="52" t="str">
        <f>IF(AND('Mapa final'!$Y$30="Muy Baja",'Mapa final'!$AA$30="Mayor"),CONCATENATE("R4C",'Mapa final'!$O$30),"")</f>
        <v/>
      </c>
      <c r="AE49" s="52" t="str">
        <f>IF(AND('Mapa final'!$Y$31="Muy Baja",'Mapa final'!$AA$31="Mayor"),CONCATENATE("R4C",'Mapa final'!$O$31),"")</f>
        <v/>
      </c>
      <c r="AF49" s="52" t="str">
        <f>IF(AND('Mapa final'!$Y$32="Muy Baja",'Mapa final'!$AA$32="Mayor"),CONCATENATE("R4C",'Mapa final'!$O$32),"")</f>
        <v/>
      </c>
      <c r="AG49" s="53" t="str">
        <f>IF(AND('Mapa final'!$Y$33="Muy Baja",'Mapa final'!$AA$33="Mayor"),CONCATENATE("R4C",'Mapa final'!$O$33),"")</f>
        <v/>
      </c>
      <c r="AH49" s="54" t="str">
        <f>IF(AND('Mapa final'!$Y$28="Muy Baja",'Mapa final'!$AA$28="Catastrófico"),CONCATENATE("R4C",'Mapa final'!$O$28),"")</f>
        <v/>
      </c>
      <c r="AI49" s="55" t="str">
        <f>IF(AND('Mapa final'!$Y$29="Muy Baja",'Mapa final'!$AA$29="Catastrófico"),CONCATENATE("R4C",'Mapa final'!$O$29),"")</f>
        <v/>
      </c>
      <c r="AJ49" s="55" t="str">
        <f>IF(AND('Mapa final'!$Y$30="Muy Baja",'Mapa final'!$AA$30="Catastrófico"),CONCATENATE("R4C",'Mapa final'!$O$30),"")</f>
        <v/>
      </c>
      <c r="AK49" s="55" t="str">
        <f>IF(AND('Mapa final'!$Y$31="Muy Baja",'Mapa final'!$AA$31="Catastrófico"),CONCATENATE("R4C",'Mapa final'!$O$31),"")</f>
        <v/>
      </c>
      <c r="AL49" s="55" t="str">
        <f>IF(AND('Mapa final'!$Y$32="Muy Baja",'Mapa final'!$AA$32="Catastrófico"),CONCATENATE("R4C",'Mapa final'!$O$32),"")</f>
        <v/>
      </c>
      <c r="AM49" s="56" t="str">
        <f>IF(AND('Mapa final'!$Y$33="Muy Baja",'Mapa final'!$AA$33="Catastrófico"),CONCATENATE("R4C",'Mapa final'!$O$33),"")</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502"/>
      <c r="C50" s="502"/>
      <c r="D50" s="503"/>
      <c r="E50" s="603"/>
      <c r="F50" s="604"/>
      <c r="G50" s="604"/>
      <c r="H50" s="604"/>
      <c r="I50" s="619"/>
      <c r="J50" s="76" t="str">
        <f>IF(AND('Mapa final'!$Y$34="Muy Baja",'Mapa final'!$AA$34="Leve"),CONCATENATE("R5C",'Mapa final'!$O$34),"")</f>
        <v/>
      </c>
      <c r="K50" s="77" t="str">
        <f>IF(AND('Mapa final'!$Y$35="Muy Baja",'Mapa final'!$AA$35="Leve"),CONCATENATE("R5C",'Mapa final'!$O$35),"")</f>
        <v/>
      </c>
      <c r="L50" s="77" t="str">
        <f>IF(AND('Mapa final'!$Y$36="Muy Baja",'Mapa final'!$AA$36="Leve"),CONCATENATE("R5C",'Mapa final'!$O$36),"")</f>
        <v/>
      </c>
      <c r="M50" s="77" t="str">
        <f>IF(AND('Mapa final'!$Y$37="Muy Baja",'Mapa final'!$AA$37="Leve"),CONCATENATE("R5C",'Mapa final'!$O$37),"")</f>
        <v/>
      </c>
      <c r="N50" s="77" t="str">
        <f>IF(AND('Mapa final'!$Y$38="Muy Baja",'Mapa final'!$AA$38="Leve"),CONCATENATE("R5C",'Mapa final'!$O$38),"")</f>
        <v/>
      </c>
      <c r="O50" s="78" t="str">
        <f>IF(AND('Mapa final'!$Y$39="Muy Baja",'Mapa final'!$AA$39="Leve"),CONCATENATE("R5C",'Mapa final'!$O$39),"")</f>
        <v/>
      </c>
      <c r="P50" s="76" t="str">
        <f>IF(AND('Mapa final'!$Y$34="Muy Baja",'Mapa final'!$AA$34="Menor"),CONCATENATE("R5C",'Mapa final'!$O$34),"")</f>
        <v/>
      </c>
      <c r="Q50" s="77" t="str">
        <f>IF(AND('Mapa final'!$Y$35="Muy Baja",'Mapa final'!$AA$35="Menor"),CONCATENATE("R5C",'Mapa final'!$O$35),"")</f>
        <v/>
      </c>
      <c r="R50" s="77" t="str">
        <f>IF(AND('Mapa final'!$Y$36="Muy Baja",'Mapa final'!$AA$36="Menor"),CONCATENATE("R5C",'Mapa final'!$O$36),"")</f>
        <v/>
      </c>
      <c r="S50" s="77" t="str">
        <f>IF(AND('Mapa final'!$Y$37="Muy Baja",'Mapa final'!$AA$37="Menor"),CONCATENATE("R5C",'Mapa final'!$O$37),"")</f>
        <v/>
      </c>
      <c r="T50" s="77" t="str">
        <f>IF(AND('Mapa final'!$Y$38="Muy Baja",'Mapa final'!$AA$38="Menor"),CONCATENATE("R5C",'Mapa final'!$O$38),"")</f>
        <v/>
      </c>
      <c r="U50" s="78" t="str">
        <f>IF(AND('Mapa final'!$Y$39="Muy Baja",'Mapa final'!$AA$39="Menor"),CONCATENATE("R5C",'Mapa final'!$O$39),"")</f>
        <v/>
      </c>
      <c r="V50" s="67" t="str">
        <f>IF(AND('Mapa final'!$Y$34="Muy Baja",'Mapa final'!$AA$34="Moderado"),CONCATENATE("R5C",'Mapa final'!$O$34),"")</f>
        <v/>
      </c>
      <c r="W50" s="68" t="str">
        <f>IF(AND('Mapa final'!$Y$35="Muy Baja",'Mapa final'!$AA$35="Moderado"),CONCATENATE("R5C",'Mapa final'!$O$35),"")</f>
        <v/>
      </c>
      <c r="X50" s="68" t="str">
        <f>IF(AND('Mapa final'!$Y$36="Muy Baja",'Mapa final'!$AA$36="Moderado"),CONCATENATE("R5C",'Mapa final'!$O$36),"")</f>
        <v/>
      </c>
      <c r="Y50" s="68" t="str">
        <f>IF(AND('Mapa final'!$Y$37="Muy Baja",'Mapa final'!$AA$37="Moderado"),CONCATENATE("R5C",'Mapa final'!$O$37),"")</f>
        <v/>
      </c>
      <c r="Z50" s="68" t="str">
        <f>IF(AND('Mapa final'!$Y$38="Muy Baja",'Mapa final'!$AA$38="Moderado"),CONCATENATE("R5C",'Mapa final'!$O$38),"")</f>
        <v/>
      </c>
      <c r="AA50" s="69" t="str">
        <f>IF(AND('Mapa final'!$Y$39="Muy Baja",'Mapa final'!$AA$39="Moderado"),CONCATENATE("R5C",'Mapa final'!$O$39),"")</f>
        <v/>
      </c>
      <c r="AB50" s="51" t="str">
        <f>IF(AND('Mapa final'!$Y$34="Muy Baja",'Mapa final'!$AA$34="Mayor"),CONCATENATE("R5C",'Mapa final'!$O$34),"")</f>
        <v/>
      </c>
      <c r="AC50" s="52" t="str">
        <f>IF(AND('Mapa final'!$Y$35="Muy Baja",'Mapa final'!$AA$35="Mayor"),CONCATENATE("R5C",'Mapa final'!$O$35),"")</f>
        <v/>
      </c>
      <c r="AD50" s="57" t="str">
        <f>IF(AND('Mapa final'!$Y$36="Muy Baja",'Mapa final'!$AA$36="Mayor"),CONCATENATE("R5C",'Mapa final'!$O$36),"")</f>
        <v/>
      </c>
      <c r="AE50" s="57" t="str">
        <f>IF(AND('Mapa final'!$Y$37="Muy Baja",'Mapa final'!$AA$37="Mayor"),CONCATENATE("R5C",'Mapa final'!$O$37),"")</f>
        <v/>
      </c>
      <c r="AF50" s="57" t="str">
        <f>IF(AND('Mapa final'!$Y$38="Muy Baja",'Mapa final'!$AA$38="Mayor"),CONCATENATE("R5C",'Mapa final'!$O$38),"")</f>
        <v/>
      </c>
      <c r="AG50" s="53" t="str">
        <f>IF(AND('Mapa final'!$Y$39="Muy Baja",'Mapa final'!$AA$39="Mayor"),CONCATENATE("R5C",'Mapa final'!$O$39),"")</f>
        <v/>
      </c>
      <c r="AH50" s="54" t="str">
        <f>IF(AND('Mapa final'!$Y$34="Muy Baja",'Mapa final'!$AA$34="Catastrófico"),CONCATENATE("R5C",'Mapa final'!$O$34),"")</f>
        <v/>
      </c>
      <c r="AI50" s="55" t="str">
        <f>IF(AND('Mapa final'!$Y$35="Muy Baja",'Mapa final'!$AA$35="Catastrófico"),CONCATENATE("R5C",'Mapa final'!$O$35),"")</f>
        <v/>
      </c>
      <c r="AJ50" s="55" t="str">
        <f>IF(AND('Mapa final'!$Y$36="Muy Baja",'Mapa final'!$AA$36="Catastrófico"),CONCATENATE("R5C",'Mapa final'!$O$36),"")</f>
        <v/>
      </c>
      <c r="AK50" s="55" t="str">
        <f>IF(AND('Mapa final'!$Y$37="Muy Baja",'Mapa final'!$AA$37="Catastrófico"),CONCATENATE("R5C",'Mapa final'!$O$37),"")</f>
        <v/>
      </c>
      <c r="AL50" s="55" t="str">
        <f>IF(AND('Mapa final'!$Y$38="Muy Baja",'Mapa final'!$AA$38="Catastrófico"),CONCATENATE("R5C",'Mapa final'!$O$38),"")</f>
        <v/>
      </c>
      <c r="AM50" s="56" t="str">
        <f>IF(AND('Mapa final'!$Y$39="Muy Baja",'Mapa final'!$AA$39="Catastrófico"),CONCATENATE("R5C",'Mapa final'!$O$39),"")</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502"/>
      <c r="C51" s="502"/>
      <c r="D51" s="503"/>
      <c r="E51" s="603"/>
      <c r="F51" s="604"/>
      <c r="G51" s="604"/>
      <c r="H51" s="604"/>
      <c r="I51" s="619"/>
      <c r="J51" s="76" t="str">
        <f>IF(AND('Mapa final'!$Y$40="Muy Baja",'Mapa final'!$AA$40="Leve"),CONCATENATE("R6C",'Mapa final'!$O$40),"")</f>
        <v/>
      </c>
      <c r="K51" s="77" t="str">
        <f>IF(AND('Mapa final'!$Y$41="Muy Baja",'Mapa final'!$AA$41="Leve"),CONCATENATE("R6C",'Mapa final'!$O$41),"")</f>
        <v/>
      </c>
      <c r="L51" s="77" t="str">
        <f>IF(AND('Mapa final'!$Y$42="Muy Baja",'Mapa final'!$AA$42="Leve"),CONCATENATE("R6C",'Mapa final'!$O$42),"")</f>
        <v/>
      </c>
      <c r="M51" s="77" t="str">
        <f>IF(AND('Mapa final'!$Y$43="Muy Baja",'Mapa final'!$AA$43="Leve"),CONCATENATE("R6C",'Mapa final'!$O$43),"")</f>
        <v/>
      </c>
      <c r="N51" s="77" t="str">
        <f>IF(AND('Mapa final'!$Y$44="Muy Baja",'Mapa final'!$AA$44="Leve"),CONCATENATE("R6C",'Mapa final'!$O$44),"")</f>
        <v/>
      </c>
      <c r="O51" s="78" t="str">
        <f>IF(AND('Mapa final'!$Y$45="Muy Baja",'Mapa final'!$AA$45="Leve"),CONCATENATE("R6C",'Mapa final'!$O$45),"")</f>
        <v/>
      </c>
      <c r="P51" s="76" t="str">
        <f>IF(AND('Mapa final'!$Y$40="Muy Baja",'Mapa final'!$AA$40="Menor"),CONCATENATE("R6C",'Mapa final'!$O$40),"")</f>
        <v/>
      </c>
      <c r="Q51" s="77" t="str">
        <f>IF(AND('Mapa final'!$Y$41="Muy Baja",'Mapa final'!$AA$41="Menor"),CONCATENATE("R6C",'Mapa final'!$O$41),"")</f>
        <v/>
      </c>
      <c r="R51" s="77" t="str">
        <f>IF(AND('Mapa final'!$Y$42="Muy Baja",'Mapa final'!$AA$42="Menor"),CONCATENATE("R6C",'Mapa final'!$O$42),"")</f>
        <v/>
      </c>
      <c r="S51" s="77" t="str">
        <f>IF(AND('Mapa final'!$Y$43="Muy Baja",'Mapa final'!$AA$43="Menor"),CONCATENATE("R6C",'Mapa final'!$O$43),"")</f>
        <v/>
      </c>
      <c r="T51" s="77" t="str">
        <f>IF(AND('Mapa final'!$Y$44="Muy Baja",'Mapa final'!$AA$44="Menor"),CONCATENATE("R6C",'Mapa final'!$O$44),"")</f>
        <v/>
      </c>
      <c r="U51" s="78" t="str">
        <f>IF(AND('Mapa final'!$Y$45="Muy Baja",'Mapa final'!$AA$45="Menor"),CONCATENATE("R6C",'Mapa final'!$O$45),"")</f>
        <v/>
      </c>
      <c r="V51" s="67" t="str">
        <f>IF(AND('Mapa final'!$Y$40="Muy Baja",'Mapa final'!$AA$40="Moderado"),CONCATENATE("R6C",'Mapa final'!$O$40),"")</f>
        <v/>
      </c>
      <c r="W51" s="68" t="str">
        <f>IF(AND('Mapa final'!$Y$41="Muy Baja",'Mapa final'!$AA$41="Moderado"),CONCATENATE("R6C",'Mapa final'!$O$41),"")</f>
        <v/>
      </c>
      <c r="X51" s="68" t="str">
        <f>IF(AND('Mapa final'!$Y$42="Muy Baja",'Mapa final'!$AA$42="Moderado"),CONCATENATE("R6C",'Mapa final'!$O$42),"")</f>
        <v/>
      </c>
      <c r="Y51" s="68" t="str">
        <f>IF(AND('Mapa final'!$Y$43="Muy Baja",'Mapa final'!$AA$43="Moderado"),CONCATENATE("R6C",'Mapa final'!$O$43),"")</f>
        <v/>
      </c>
      <c r="Z51" s="68" t="str">
        <f>IF(AND('Mapa final'!$Y$44="Muy Baja",'Mapa final'!$AA$44="Moderado"),CONCATENATE("R6C",'Mapa final'!$O$44),"")</f>
        <v/>
      </c>
      <c r="AA51" s="69" t="str">
        <f>IF(AND('Mapa final'!$Y$45="Muy Baja",'Mapa final'!$AA$45="Moderado"),CONCATENATE("R6C",'Mapa final'!$O$45),"")</f>
        <v/>
      </c>
      <c r="AB51" s="51" t="str">
        <f>IF(AND('Mapa final'!$Y$40="Muy Baja",'Mapa final'!$AA$40="Mayor"),CONCATENATE("R6C",'Mapa final'!$O$40),"")</f>
        <v/>
      </c>
      <c r="AC51" s="52" t="str">
        <f>IF(AND('Mapa final'!$Y$41="Muy Baja",'Mapa final'!$AA$41="Mayor"),CONCATENATE("R6C",'Mapa final'!$O$41),"")</f>
        <v/>
      </c>
      <c r="AD51" s="57" t="str">
        <f>IF(AND('Mapa final'!$Y$42="Muy Baja",'Mapa final'!$AA$42="Mayor"),CONCATENATE("R6C",'Mapa final'!$O$42),"")</f>
        <v/>
      </c>
      <c r="AE51" s="57" t="str">
        <f>IF(AND('Mapa final'!$Y$43="Muy Baja",'Mapa final'!$AA$43="Mayor"),CONCATENATE("R6C",'Mapa final'!$O$43),"")</f>
        <v/>
      </c>
      <c r="AF51" s="57" t="str">
        <f>IF(AND('Mapa final'!$Y$44="Muy Baja",'Mapa final'!$AA$44="Mayor"),CONCATENATE("R6C",'Mapa final'!$O$44),"")</f>
        <v/>
      </c>
      <c r="AG51" s="53" t="str">
        <f>IF(AND('Mapa final'!$Y$45="Muy Baja",'Mapa final'!$AA$45="Mayor"),CONCATENATE("R6C",'Mapa final'!$O$45),"")</f>
        <v/>
      </c>
      <c r="AH51" s="54" t="str">
        <f>IF(AND('Mapa final'!$Y$40="Muy Baja",'Mapa final'!$AA$40="Catastrófico"),CONCATENATE("R6C",'Mapa final'!$O$40),"")</f>
        <v/>
      </c>
      <c r="AI51" s="55" t="str">
        <f>IF(AND('Mapa final'!$Y$41="Muy Baja",'Mapa final'!$AA$41="Catastrófico"),CONCATENATE("R6C",'Mapa final'!$O$41),"")</f>
        <v/>
      </c>
      <c r="AJ51" s="55" t="str">
        <f>IF(AND('Mapa final'!$Y$42="Muy Baja",'Mapa final'!$AA$42="Catastrófico"),CONCATENATE("R6C",'Mapa final'!$O$42),"")</f>
        <v/>
      </c>
      <c r="AK51" s="55" t="str">
        <f>IF(AND('Mapa final'!$Y$43="Muy Baja",'Mapa final'!$AA$43="Catastrófico"),CONCATENATE("R6C",'Mapa final'!$O$43),"")</f>
        <v/>
      </c>
      <c r="AL51" s="55" t="str">
        <f>IF(AND('Mapa final'!$Y$44="Muy Baja",'Mapa final'!$AA$44="Catastrófico"),CONCATENATE("R6C",'Mapa final'!$O$44),"")</f>
        <v/>
      </c>
      <c r="AM51" s="56" t="str">
        <f>IF(AND('Mapa final'!$Y$45="Muy Baja",'Mapa final'!$AA$45="Catastrófico"),CONCATENATE("R6C",'Mapa final'!$O$45),"")</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502"/>
      <c r="C52" s="502"/>
      <c r="D52" s="503"/>
      <c r="E52" s="603"/>
      <c r="F52" s="604"/>
      <c r="G52" s="604"/>
      <c r="H52" s="604"/>
      <c r="I52" s="619"/>
      <c r="J52" s="76" t="str">
        <f>IF(AND('Mapa final'!$Y$46="Muy Baja",'Mapa final'!$AA$46="Leve"),CONCATENATE("R7C",'Mapa final'!$O$46),"")</f>
        <v/>
      </c>
      <c r="K52" s="77" t="str">
        <f>IF(AND('Mapa final'!$Y$47="Muy Baja",'Mapa final'!$AA$47="Leve"),CONCATENATE("R7C",'Mapa final'!$O$47),"")</f>
        <v/>
      </c>
      <c r="L52" s="77" t="str">
        <f>IF(AND('Mapa final'!$Y$48="Muy Baja",'Mapa final'!$AA$48="Leve"),CONCATENATE("R7C",'Mapa final'!$O$48),"")</f>
        <v/>
      </c>
      <c r="M52" s="77" t="str">
        <f>IF(AND('Mapa final'!$Y$49="Muy Baja",'Mapa final'!$AA$49="Leve"),CONCATENATE("R7C",'Mapa final'!$O$49),"")</f>
        <v/>
      </c>
      <c r="N52" s="77" t="str">
        <f>IF(AND('Mapa final'!$Y$50="Muy Baja",'Mapa final'!$AA$50="Leve"),CONCATENATE("R7C",'Mapa final'!$O$50),"")</f>
        <v/>
      </c>
      <c r="O52" s="78" t="str">
        <f>IF(AND('Mapa final'!$Y$51="Muy Baja",'Mapa final'!$AA$51="Leve"),CONCATENATE("R7C",'Mapa final'!$O$51),"")</f>
        <v/>
      </c>
      <c r="P52" s="76" t="str">
        <f>IF(AND('Mapa final'!$Y$46="Muy Baja",'Mapa final'!$AA$46="Menor"),CONCATENATE("R7C",'Mapa final'!$O$46),"")</f>
        <v/>
      </c>
      <c r="Q52" s="77" t="str">
        <f>IF(AND('Mapa final'!$Y$47="Muy Baja",'Mapa final'!$AA$47="Menor"),CONCATENATE("R7C",'Mapa final'!$O$47),"")</f>
        <v/>
      </c>
      <c r="R52" s="77" t="str">
        <f>IF(AND('Mapa final'!$Y$48="Muy Baja",'Mapa final'!$AA$48="Menor"),CONCATENATE("R7C",'Mapa final'!$O$48),"")</f>
        <v/>
      </c>
      <c r="S52" s="77" t="str">
        <f>IF(AND('Mapa final'!$Y$49="Muy Baja",'Mapa final'!$AA$49="Menor"),CONCATENATE("R7C",'Mapa final'!$O$49),"")</f>
        <v/>
      </c>
      <c r="T52" s="77" t="str">
        <f>IF(AND('Mapa final'!$Y$50="Muy Baja",'Mapa final'!$AA$50="Menor"),CONCATENATE("R7C",'Mapa final'!$O$50),"")</f>
        <v/>
      </c>
      <c r="U52" s="78" t="str">
        <f>IF(AND('Mapa final'!$Y$51="Muy Baja",'Mapa final'!$AA$51="Menor"),CONCATENATE("R7C",'Mapa final'!$O$51),"")</f>
        <v/>
      </c>
      <c r="V52" s="67" t="str">
        <f>IF(AND('Mapa final'!$Y$46="Muy Baja",'Mapa final'!$AA$46="Moderado"),CONCATENATE("R7C",'Mapa final'!$O$46),"")</f>
        <v/>
      </c>
      <c r="W52" s="68" t="str">
        <f>IF(AND('Mapa final'!$Y$47="Muy Baja",'Mapa final'!$AA$47="Moderado"),CONCATENATE("R7C",'Mapa final'!$O$47),"")</f>
        <v/>
      </c>
      <c r="X52" s="68" t="str">
        <f>IF(AND('Mapa final'!$Y$48="Muy Baja",'Mapa final'!$AA$48="Moderado"),CONCATENATE("R7C",'Mapa final'!$O$48),"")</f>
        <v/>
      </c>
      <c r="Y52" s="68" t="str">
        <f>IF(AND('Mapa final'!$Y$49="Muy Baja",'Mapa final'!$AA$49="Moderado"),CONCATENATE("R7C",'Mapa final'!$O$49),"")</f>
        <v/>
      </c>
      <c r="Z52" s="68" t="str">
        <f>IF(AND('Mapa final'!$Y$50="Muy Baja",'Mapa final'!$AA$50="Moderado"),CONCATENATE("R7C",'Mapa final'!$O$50),"")</f>
        <v/>
      </c>
      <c r="AA52" s="69" t="str">
        <f>IF(AND('Mapa final'!$Y$51="Muy Baja",'Mapa final'!$AA$51="Moderado"),CONCATENATE("R7C",'Mapa final'!$O$51),"")</f>
        <v/>
      </c>
      <c r="AB52" s="51" t="str">
        <f>IF(AND('Mapa final'!$Y$46="Muy Baja",'Mapa final'!$AA$46="Mayor"),CONCATENATE("R7C",'Mapa final'!$O$46),"")</f>
        <v/>
      </c>
      <c r="AC52" s="52" t="str">
        <f>IF(AND('Mapa final'!$Y$47="Muy Baja",'Mapa final'!$AA$47="Mayor"),CONCATENATE("R7C",'Mapa final'!$O$47),"")</f>
        <v/>
      </c>
      <c r="AD52" s="57" t="str">
        <f>IF(AND('Mapa final'!$Y$48="Muy Baja",'Mapa final'!$AA$48="Mayor"),CONCATENATE("R7C",'Mapa final'!$O$48),"")</f>
        <v/>
      </c>
      <c r="AE52" s="57" t="str">
        <f>IF(AND('Mapa final'!$Y$49="Muy Baja",'Mapa final'!$AA$49="Mayor"),CONCATENATE("R7C",'Mapa final'!$O$49),"")</f>
        <v/>
      </c>
      <c r="AF52" s="57" t="str">
        <f>IF(AND('Mapa final'!$Y$50="Muy Baja",'Mapa final'!$AA$50="Mayor"),CONCATENATE("R7C",'Mapa final'!$O$50),"")</f>
        <v/>
      </c>
      <c r="AG52" s="53" t="str">
        <f>IF(AND('Mapa final'!$Y$51="Muy Baja",'Mapa final'!$AA$51="Mayor"),CONCATENATE("R7C",'Mapa final'!$O$51),"")</f>
        <v/>
      </c>
      <c r="AH52" s="54" t="str">
        <f>IF(AND('Mapa final'!$Y$46="Muy Baja",'Mapa final'!$AA$46="Catastrófico"),CONCATENATE("R7C",'Mapa final'!$O$46),"")</f>
        <v/>
      </c>
      <c r="AI52" s="55" t="str">
        <f>IF(AND('Mapa final'!$Y$47="Muy Baja",'Mapa final'!$AA$47="Catastrófico"),CONCATENATE("R7C",'Mapa final'!$O$47),"")</f>
        <v/>
      </c>
      <c r="AJ52" s="55" t="str">
        <f>IF(AND('Mapa final'!$Y$48="Muy Baja",'Mapa final'!$AA$48="Catastrófico"),CONCATENATE("R7C",'Mapa final'!$O$48),"")</f>
        <v/>
      </c>
      <c r="AK52" s="55" t="str">
        <f>IF(AND('Mapa final'!$Y$49="Muy Baja",'Mapa final'!$AA$49="Catastrófico"),CONCATENATE("R7C",'Mapa final'!$O$49),"")</f>
        <v/>
      </c>
      <c r="AL52" s="55" t="str">
        <f>IF(AND('Mapa final'!$Y$50="Muy Baja",'Mapa final'!$AA$50="Catastrófico"),CONCATENATE("R7C",'Mapa final'!$O$50),"")</f>
        <v/>
      </c>
      <c r="AM52" s="56" t="str">
        <f>IF(AND('Mapa final'!$Y$51="Muy Baja",'Mapa final'!$AA$51="Catastrófico"),CONCATENATE("R7C",'Mapa final'!$O$51),"")</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502"/>
      <c r="C53" s="502"/>
      <c r="D53" s="503"/>
      <c r="E53" s="603"/>
      <c r="F53" s="604"/>
      <c r="G53" s="604"/>
      <c r="H53" s="604"/>
      <c r="I53" s="619"/>
      <c r="J53" s="76" t="str">
        <f>IF(AND('Mapa final'!$Y$52="Muy Baja",'Mapa final'!$AA$52="Leve"),CONCATENATE("R8C",'Mapa final'!$O$52),"")</f>
        <v/>
      </c>
      <c r="K53" s="77" t="str">
        <f>IF(AND('Mapa final'!$Y$53="Muy Baja",'Mapa final'!$AA$53="Leve"),CONCATENATE("R8C",'Mapa final'!$O$53),"")</f>
        <v/>
      </c>
      <c r="L53" s="77" t="str">
        <f>IF(AND('Mapa final'!$Y$54="Muy Baja",'Mapa final'!$AA$54="Leve"),CONCATENATE("R8C",'Mapa final'!$O$54),"")</f>
        <v/>
      </c>
      <c r="M53" s="77" t="str">
        <f>IF(AND('Mapa final'!$Y$55="Muy Baja",'Mapa final'!$AA$55="Leve"),CONCATENATE("R8C",'Mapa final'!$O$55),"")</f>
        <v/>
      </c>
      <c r="N53" s="77" t="str">
        <f>IF(AND('Mapa final'!$Y$56="Muy Baja",'Mapa final'!$AA$56="Leve"),CONCATENATE("R8C",'Mapa final'!$O$56),"")</f>
        <v/>
      </c>
      <c r="O53" s="78" t="str">
        <f>IF(AND('Mapa final'!$Y$57="Muy Baja",'Mapa final'!$AA$57="Leve"),CONCATENATE("R8C",'Mapa final'!$O$57),"")</f>
        <v/>
      </c>
      <c r="P53" s="76" t="str">
        <f>IF(AND('Mapa final'!$Y$52="Muy Baja",'Mapa final'!$AA$52="Menor"),CONCATENATE("R8C",'Mapa final'!$O$52),"")</f>
        <v/>
      </c>
      <c r="Q53" s="77" t="str">
        <f>IF(AND('Mapa final'!$Y$53="Muy Baja",'Mapa final'!$AA$53="Menor"),CONCATENATE("R8C",'Mapa final'!$O$53),"")</f>
        <v/>
      </c>
      <c r="R53" s="77" t="str">
        <f>IF(AND('Mapa final'!$Y$54="Muy Baja",'Mapa final'!$AA$54="Menor"),CONCATENATE("R8C",'Mapa final'!$O$54),"")</f>
        <v/>
      </c>
      <c r="S53" s="77" t="str">
        <f>IF(AND('Mapa final'!$Y$55="Muy Baja",'Mapa final'!$AA$55="Menor"),CONCATENATE("R8C",'Mapa final'!$O$55),"")</f>
        <v/>
      </c>
      <c r="T53" s="77" t="str">
        <f>IF(AND('Mapa final'!$Y$56="Muy Baja",'Mapa final'!$AA$56="Menor"),CONCATENATE("R8C",'Mapa final'!$O$56),"")</f>
        <v/>
      </c>
      <c r="U53" s="78" t="str">
        <f>IF(AND('Mapa final'!$Y$57="Muy Baja",'Mapa final'!$AA$57="Menor"),CONCATENATE("R8C",'Mapa final'!$O$57),"")</f>
        <v/>
      </c>
      <c r="V53" s="67" t="str">
        <f>IF(AND('Mapa final'!$Y$52="Muy Baja",'Mapa final'!$AA$52="Moderado"),CONCATENATE("R8C",'Mapa final'!$O$52),"")</f>
        <v/>
      </c>
      <c r="W53" s="68" t="str">
        <f>IF(AND('Mapa final'!$Y$53="Muy Baja",'Mapa final'!$AA$53="Moderado"),CONCATENATE("R8C",'Mapa final'!$O$53),"")</f>
        <v/>
      </c>
      <c r="X53" s="68" t="str">
        <f>IF(AND('Mapa final'!$Y$54="Muy Baja",'Mapa final'!$AA$54="Moderado"),CONCATENATE("R8C",'Mapa final'!$O$54),"")</f>
        <v/>
      </c>
      <c r="Y53" s="68" t="str">
        <f>IF(AND('Mapa final'!$Y$55="Muy Baja",'Mapa final'!$AA$55="Moderado"),CONCATENATE("R8C",'Mapa final'!$O$55),"")</f>
        <v/>
      </c>
      <c r="Z53" s="68" t="str">
        <f>IF(AND('Mapa final'!$Y$56="Muy Baja",'Mapa final'!$AA$56="Moderado"),CONCATENATE("R8C",'Mapa final'!$O$56),"")</f>
        <v/>
      </c>
      <c r="AA53" s="69" t="str">
        <f>IF(AND('Mapa final'!$Y$57="Muy Baja",'Mapa final'!$AA$57="Moderado"),CONCATENATE("R8C",'Mapa final'!$O$57),"")</f>
        <v/>
      </c>
      <c r="AB53" s="51" t="str">
        <f>IF(AND('Mapa final'!$Y$52="Muy Baja",'Mapa final'!$AA$52="Mayor"),CONCATENATE("R8C",'Mapa final'!$O$52),"")</f>
        <v/>
      </c>
      <c r="AC53" s="52" t="str">
        <f>IF(AND('Mapa final'!$Y$53="Muy Baja",'Mapa final'!$AA$53="Mayor"),CONCATENATE("R8C",'Mapa final'!$O$53),"")</f>
        <v/>
      </c>
      <c r="AD53" s="57" t="str">
        <f>IF(AND('Mapa final'!$Y$54="Muy Baja",'Mapa final'!$AA$54="Mayor"),CONCATENATE("R8C",'Mapa final'!$O$54),"")</f>
        <v/>
      </c>
      <c r="AE53" s="57" t="str">
        <f>IF(AND('Mapa final'!$Y$55="Muy Baja",'Mapa final'!$AA$55="Mayor"),CONCATENATE("R8C",'Mapa final'!$O$55),"")</f>
        <v/>
      </c>
      <c r="AF53" s="57" t="str">
        <f>IF(AND('Mapa final'!$Y$56="Muy Baja",'Mapa final'!$AA$56="Mayor"),CONCATENATE("R8C",'Mapa final'!$O$56),"")</f>
        <v/>
      </c>
      <c r="AG53" s="53" t="str">
        <f>IF(AND('Mapa final'!$Y$57="Muy Baja",'Mapa final'!$AA$57="Mayor"),CONCATENATE("R8C",'Mapa final'!$O$57),"")</f>
        <v/>
      </c>
      <c r="AH53" s="54" t="str">
        <f>IF(AND('Mapa final'!$Y$52="Muy Baja",'Mapa final'!$AA$52="Catastrófico"),CONCATENATE("R8C",'Mapa final'!$O$52),"")</f>
        <v/>
      </c>
      <c r="AI53" s="55" t="str">
        <f>IF(AND('Mapa final'!$Y$53="Muy Baja",'Mapa final'!$AA$53="Catastrófico"),CONCATENATE("R8C",'Mapa final'!$O$53),"")</f>
        <v/>
      </c>
      <c r="AJ53" s="55" t="str">
        <f>IF(AND('Mapa final'!$Y$54="Muy Baja",'Mapa final'!$AA$54="Catastrófico"),CONCATENATE("R8C",'Mapa final'!$O$54),"")</f>
        <v/>
      </c>
      <c r="AK53" s="55" t="str">
        <f>IF(AND('Mapa final'!$Y$55="Muy Baja",'Mapa final'!$AA$55="Catastrófico"),CONCATENATE("R8C",'Mapa final'!$O$55),"")</f>
        <v/>
      </c>
      <c r="AL53" s="55" t="str">
        <f>IF(AND('Mapa final'!$Y$56="Muy Baja",'Mapa final'!$AA$56="Catastrófico"),CONCATENATE("R8C",'Mapa final'!$O$56),"")</f>
        <v/>
      </c>
      <c r="AM53" s="56" t="str">
        <f>IF(AND('Mapa final'!$Y$57="Muy Baja",'Mapa final'!$AA$57="Catastrófico"),CONCATENATE("R8C",'Mapa final'!$O$57),"")</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502"/>
      <c r="C54" s="502"/>
      <c r="D54" s="503"/>
      <c r="E54" s="603"/>
      <c r="F54" s="604"/>
      <c r="G54" s="604"/>
      <c r="H54" s="604"/>
      <c r="I54" s="619"/>
      <c r="J54" s="76" t="str">
        <f>IF(AND('Mapa final'!$Y$58="Muy Baja",'Mapa final'!$AA$58="Leve"),CONCATENATE("R9C",'Mapa final'!$O$58),"")</f>
        <v/>
      </c>
      <c r="K54" s="77" t="str">
        <f>IF(AND('Mapa final'!$Y$59="Muy Baja",'Mapa final'!$AA$59="Leve"),CONCATENATE("R9C",'Mapa final'!$O$59),"")</f>
        <v/>
      </c>
      <c r="L54" s="77" t="str">
        <f>IF(AND('Mapa final'!$Y$60="Muy Baja",'Mapa final'!$AA$60="Leve"),CONCATENATE("R9C",'Mapa final'!$O$60),"")</f>
        <v/>
      </c>
      <c r="M54" s="77" t="str">
        <f>IF(AND('Mapa final'!$Y$61="Muy Baja",'Mapa final'!$AA$61="Leve"),CONCATENATE("R9C",'Mapa final'!$O$61),"")</f>
        <v/>
      </c>
      <c r="N54" s="77" t="str">
        <f>IF(AND('Mapa final'!$Y$62="Muy Baja",'Mapa final'!$AA$62="Leve"),CONCATENATE("R9C",'Mapa final'!$O$62),"")</f>
        <v/>
      </c>
      <c r="O54" s="78" t="str">
        <f>IF(AND('Mapa final'!$Y$63="Muy Baja",'Mapa final'!$AA$63="Leve"),CONCATENATE("R9C",'Mapa final'!$O$63),"")</f>
        <v/>
      </c>
      <c r="P54" s="76" t="str">
        <f>IF(AND('Mapa final'!$Y$58="Muy Baja",'Mapa final'!$AA$58="Menor"),CONCATENATE("R9C",'Mapa final'!$O$58),"")</f>
        <v/>
      </c>
      <c r="Q54" s="77" t="str">
        <f>IF(AND('Mapa final'!$Y$59="Muy Baja",'Mapa final'!$AA$59="Menor"),CONCATENATE("R9C",'Mapa final'!$O$59),"")</f>
        <v/>
      </c>
      <c r="R54" s="77" t="str">
        <f>IF(AND('Mapa final'!$Y$60="Muy Baja",'Mapa final'!$AA$60="Menor"),CONCATENATE("R9C",'Mapa final'!$O$60),"")</f>
        <v/>
      </c>
      <c r="S54" s="77" t="str">
        <f>IF(AND('Mapa final'!$Y$61="Muy Baja",'Mapa final'!$AA$61="Menor"),CONCATENATE("R9C",'Mapa final'!$O$61),"")</f>
        <v/>
      </c>
      <c r="T54" s="77" t="str">
        <f>IF(AND('Mapa final'!$Y$62="Muy Baja",'Mapa final'!$AA$62="Menor"),CONCATENATE("R9C",'Mapa final'!$O$62),"")</f>
        <v/>
      </c>
      <c r="U54" s="78" t="str">
        <f>IF(AND('Mapa final'!$Y$63="Muy Baja",'Mapa final'!$AA$63="Menor"),CONCATENATE("R9C",'Mapa final'!$O$63),"")</f>
        <v/>
      </c>
      <c r="V54" s="67" t="str">
        <f>IF(AND('Mapa final'!$Y$58="Muy Baja",'Mapa final'!$AA$58="Moderado"),CONCATENATE("R9C",'Mapa final'!$O$58),"")</f>
        <v/>
      </c>
      <c r="W54" s="68" t="str">
        <f>IF(AND('Mapa final'!$Y$59="Muy Baja",'Mapa final'!$AA$59="Moderado"),CONCATENATE("R9C",'Mapa final'!$O$59),"")</f>
        <v/>
      </c>
      <c r="X54" s="68" t="str">
        <f>IF(AND('Mapa final'!$Y$60="Muy Baja",'Mapa final'!$AA$60="Moderado"),CONCATENATE("R9C",'Mapa final'!$O$60),"")</f>
        <v/>
      </c>
      <c r="Y54" s="68" t="str">
        <f>IF(AND('Mapa final'!$Y$61="Muy Baja",'Mapa final'!$AA$61="Moderado"),CONCATENATE("R9C",'Mapa final'!$O$61),"")</f>
        <v/>
      </c>
      <c r="Z54" s="68" t="str">
        <f>IF(AND('Mapa final'!$Y$62="Muy Baja",'Mapa final'!$AA$62="Moderado"),CONCATENATE("R9C",'Mapa final'!$O$62),"")</f>
        <v/>
      </c>
      <c r="AA54" s="69" t="str">
        <f>IF(AND('Mapa final'!$Y$63="Muy Baja",'Mapa final'!$AA$63="Moderado"),CONCATENATE("R9C",'Mapa final'!$O$63),"")</f>
        <v/>
      </c>
      <c r="AB54" s="51" t="str">
        <f>IF(AND('Mapa final'!$Y$58="Muy Baja",'Mapa final'!$AA$58="Mayor"),CONCATENATE("R9C",'Mapa final'!$O$58),"")</f>
        <v/>
      </c>
      <c r="AC54" s="52" t="str">
        <f>IF(AND('Mapa final'!$Y$59="Muy Baja",'Mapa final'!$AA$59="Mayor"),CONCATENATE("R9C",'Mapa final'!$O$59),"")</f>
        <v/>
      </c>
      <c r="AD54" s="57" t="str">
        <f>IF(AND('Mapa final'!$Y$60="Muy Baja",'Mapa final'!$AA$60="Mayor"),CONCATENATE("R9C",'Mapa final'!$O$60),"")</f>
        <v/>
      </c>
      <c r="AE54" s="57" t="str">
        <f>IF(AND('Mapa final'!$Y$61="Muy Baja",'Mapa final'!$AA$61="Mayor"),CONCATENATE("R9C",'Mapa final'!$O$61),"")</f>
        <v/>
      </c>
      <c r="AF54" s="57" t="str">
        <f>IF(AND('Mapa final'!$Y$62="Muy Baja",'Mapa final'!$AA$62="Mayor"),CONCATENATE("R9C",'Mapa final'!$O$62),"")</f>
        <v/>
      </c>
      <c r="AG54" s="53" t="str">
        <f>IF(AND('Mapa final'!$Y$63="Muy Baja",'Mapa final'!$AA$63="Mayor"),CONCATENATE("R9C",'Mapa final'!$O$63),"")</f>
        <v/>
      </c>
      <c r="AH54" s="54" t="str">
        <f>IF(AND('Mapa final'!$Y$58="Muy Baja",'Mapa final'!$AA$58="Catastrófico"),CONCATENATE("R9C",'Mapa final'!$O$58),"")</f>
        <v/>
      </c>
      <c r="AI54" s="55" t="str">
        <f>IF(AND('Mapa final'!$Y$59="Muy Baja",'Mapa final'!$AA$59="Catastrófico"),CONCATENATE("R9C",'Mapa final'!$O$59),"")</f>
        <v/>
      </c>
      <c r="AJ54" s="55" t="str">
        <f>IF(AND('Mapa final'!$Y$60="Muy Baja",'Mapa final'!$AA$60="Catastrófico"),CONCATENATE("R9C",'Mapa final'!$O$60),"")</f>
        <v/>
      </c>
      <c r="AK54" s="55" t="str">
        <f>IF(AND('Mapa final'!$Y$61="Muy Baja",'Mapa final'!$AA$61="Catastrófico"),CONCATENATE("R9C",'Mapa final'!$O$61),"")</f>
        <v/>
      </c>
      <c r="AL54" s="55" t="str">
        <f>IF(AND('Mapa final'!$Y$62="Muy Baja",'Mapa final'!$AA$62="Catastrófico"),CONCATENATE("R9C",'Mapa final'!$O$62),"")</f>
        <v/>
      </c>
      <c r="AM54" s="56" t="str">
        <f>IF(AND('Mapa final'!$Y$63="Muy Baja",'Mapa final'!$AA$63="Catastrófico"),CONCATENATE("R9C",'Mapa final'!$O$63),"")</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502"/>
      <c r="C55" s="502"/>
      <c r="D55" s="503"/>
      <c r="E55" s="605"/>
      <c r="F55" s="606"/>
      <c r="G55" s="606"/>
      <c r="H55" s="606"/>
      <c r="I55" s="620"/>
      <c r="J55" s="79" t="str">
        <f>IF(AND('Mapa final'!$Y$64="Muy Baja",'Mapa final'!$AA$64="Leve"),CONCATENATE("R10C",'Mapa final'!$O$64),"")</f>
        <v/>
      </c>
      <c r="K55" s="80" t="str">
        <f>IF(AND('Mapa final'!$Y$65="Muy Baja",'Mapa final'!$AA$65="Leve"),CONCATENATE("R10C",'Mapa final'!$O$65),"")</f>
        <v/>
      </c>
      <c r="L55" s="80" t="str">
        <f>IF(AND('Mapa final'!$Y$66="Muy Baja",'Mapa final'!$AA$66="Leve"),CONCATENATE("R10C",'Mapa final'!$O$66),"")</f>
        <v/>
      </c>
      <c r="M55" s="80" t="str">
        <f>IF(AND('Mapa final'!$Y$67="Muy Baja",'Mapa final'!$AA$67="Leve"),CONCATENATE("R10C",'Mapa final'!$O$67),"")</f>
        <v/>
      </c>
      <c r="N55" s="80" t="str">
        <f>IF(AND('Mapa final'!$Y$68="Muy Baja",'Mapa final'!$AA$68="Leve"),CONCATENATE("R10C",'Mapa final'!$O$68),"")</f>
        <v/>
      </c>
      <c r="O55" s="81" t="str">
        <f>IF(AND('Mapa final'!$Y$69="Muy Baja",'Mapa final'!$AA$69="Leve"),CONCATENATE("R10C",'Mapa final'!$O$69),"")</f>
        <v/>
      </c>
      <c r="P55" s="79" t="str">
        <f>IF(AND('Mapa final'!$Y$64="Muy Baja",'Mapa final'!$AA$64="Menor"),CONCATENATE("R10C",'Mapa final'!$O$64),"")</f>
        <v/>
      </c>
      <c r="Q55" s="80" t="str">
        <f>IF(AND('Mapa final'!$Y$65="Muy Baja",'Mapa final'!$AA$65="Menor"),CONCATENATE("R10C",'Mapa final'!$O$65),"")</f>
        <v/>
      </c>
      <c r="R55" s="80" t="str">
        <f>IF(AND('Mapa final'!$Y$66="Muy Baja",'Mapa final'!$AA$66="Menor"),CONCATENATE("R10C",'Mapa final'!$O$66),"")</f>
        <v/>
      </c>
      <c r="S55" s="80" t="str">
        <f>IF(AND('Mapa final'!$Y$67="Muy Baja",'Mapa final'!$AA$67="Menor"),CONCATENATE("R10C",'Mapa final'!$O$67),"")</f>
        <v/>
      </c>
      <c r="T55" s="80" t="str">
        <f>IF(AND('Mapa final'!$Y$68="Muy Baja",'Mapa final'!$AA$68="Menor"),CONCATENATE("R10C",'Mapa final'!$O$68),"")</f>
        <v/>
      </c>
      <c r="U55" s="81" t="str">
        <f>IF(AND('Mapa final'!$Y$69="Muy Baja",'Mapa final'!$AA$69="Menor"),CONCATENATE("R10C",'Mapa final'!$O$69),"")</f>
        <v/>
      </c>
      <c r="V55" s="70" t="str">
        <f>IF(AND('Mapa final'!$Y$64="Muy Baja",'Mapa final'!$AA$64="Moderado"),CONCATENATE("R10C",'Mapa final'!$O$64),"")</f>
        <v/>
      </c>
      <c r="W55" s="71" t="str">
        <f>IF(AND('Mapa final'!$Y$65="Muy Baja",'Mapa final'!$AA$65="Moderado"),CONCATENATE("R10C",'Mapa final'!$O$65),"")</f>
        <v/>
      </c>
      <c r="X55" s="71" t="str">
        <f>IF(AND('Mapa final'!$Y$66="Muy Baja",'Mapa final'!$AA$66="Moderado"),CONCATENATE("R10C",'Mapa final'!$O$66),"")</f>
        <v/>
      </c>
      <c r="Y55" s="71" t="str">
        <f>IF(AND('Mapa final'!$Y$67="Muy Baja",'Mapa final'!$AA$67="Moderado"),CONCATENATE("R10C",'Mapa final'!$O$67),"")</f>
        <v/>
      </c>
      <c r="Z55" s="71" t="str">
        <f>IF(AND('Mapa final'!$Y$68="Muy Baja",'Mapa final'!$AA$68="Moderado"),CONCATENATE("R10C",'Mapa final'!$O$68),"")</f>
        <v/>
      </c>
      <c r="AA55" s="72" t="str">
        <f>IF(AND('Mapa final'!$Y$69="Muy Baja",'Mapa final'!$AA$69="Moderado"),CONCATENATE("R10C",'Mapa final'!$O$69),"")</f>
        <v/>
      </c>
      <c r="AB55" s="58" t="str">
        <f>IF(AND('Mapa final'!$Y$64="Muy Baja",'Mapa final'!$AA$64="Mayor"),CONCATENATE("R10C",'Mapa final'!$O$64),"")</f>
        <v/>
      </c>
      <c r="AC55" s="59" t="str">
        <f>IF(AND('Mapa final'!$Y$65="Muy Baja",'Mapa final'!$AA$65="Mayor"),CONCATENATE("R10C",'Mapa final'!$O$65),"")</f>
        <v/>
      </c>
      <c r="AD55" s="59" t="str">
        <f>IF(AND('Mapa final'!$Y$66="Muy Baja",'Mapa final'!$AA$66="Mayor"),CONCATENATE("R10C",'Mapa final'!$O$66),"")</f>
        <v/>
      </c>
      <c r="AE55" s="59" t="str">
        <f>IF(AND('Mapa final'!$Y$67="Muy Baja",'Mapa final'!$AA$67="Mayor"),CONCATENATE("R10C",'Mapa final'!$O$67),"")</f>
        <v/>
      </c>
      <c r="AF55" s="59" t="str">
        <f>IF(AND('Mapa final'!$Y$68="Muy Baja",'Mapa final'!$AA$68="Mayor"),CONCATENATE("R10C",'Mapa final'!$O$68),"")</f>
        <v/>
      </c>
      <c r="AG55" s="60" t="str">
        <f>IF(AND('Mapa final'!$Y$69="Muy Baja",'Mapa final'!$AA$69="Mayor"),CONCATENATE("R10C",'Mapa final'!$O$69),"")</f>
        <v/>
      </c>
      <c r="AH55" s="61" t="str">
        <f>IF(AND('Mapa final'!$Y$64="Muy Baja",'Mapa final'!$AA$64="Catastrófico"),CONCATENATE("R10C",'Mapa final'!$O$64),"")</f>
        <v/>
      </c>
      <c r="AI55" s="62" t="str">
        <f>IF(AND('Mapa final'!$Y$65="Muy Baja",'Mapa final'!$AA$65="Catastrófico"),CONCATENATE("R10C",'Mapa final'!$O$65),"")</f>
        <v/>
      </c>
      <c r="AJ55" s="62" t="str">
        <f>IF(AND('Mapa final'!$Y$66="Muy Baja",'Mapa final'!$AA$66="Catastrófico"),CONCATENATE("R10C",'Mapa final'!$O$66),"")</f>
        <v/>
      </c>
      <c r="AK55" s="62" t="str">
        <f>IF(AND('Mapa final'!$Y$67="Muy Baja",'Mapa final'!$AA$67="Catastrófico"),CONCATENATE("R10C",'Mapa final'!$O$67),"")</f>
        <v/>
      </c>
      <c r="AL55" s="62" t="str">
        <f>IF(AND('Mapa final'!$Y$68="Muy Baja",'Mapa final'!$AA$68="Catastrófico"),CONCATENATE("R10C",'Mapa final'!$O$68),"")</f>
        <v/>
      </c>
      <c r="AM55" s="63" t="str">
        <f>IF(AND('Mapa final'!$Y$69="Muy Baja",'Mapa final'!$AA$69="Catastrófico"),CONCATENATE("R10C",'Mapa final'!$O$69),"")</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599" t="s">
        <v>112</v>
      </c>
      <c r="K56" s="600"/>
      <c r="L56" s="600"/>
      <c r="M56" s="600"/>
      <c r="N56" s="600"/>
      <c r="O56" s="618"/>
      <c r="P56" s="599" t="s">
        <v>111</v>
      </c>
      <c r="Q56" s="600"/>
      <c r="R56" s="600"/>
      <c r="S56" s="600"/>
      <c r="T56" s="600"/>
      <c r="U56" s="618"/>
      <c r="V56" s="599" t="s">
        <v>110</v>
      </c>
      <c r="W56" s="600"/>
      <c r="X56" s="600"/>
      <c r="Y56" s="600"/>
      <c r="Z56" s="600"/>
      <c r="AA56" s="618"/>
      <c r="AB56" s="599" t="s">
        <v>109</v>
      </c>
      <c r="AC56" s="639"/>
      <c r="AD56" s="600"/>
      <c r="AE56" s="600"/>
      <c r="AF56" s="600"/>
      <c r="AG56" s="618"/>
      <c r="AH56" s="599" t="s">
        <v>108</v>
      </c>
      <c r="AI56" s="600"/>
      <c r="AJ56" s="600"/>
      <c r="AK56" s="600"/>
      <c r="AL56" s="600"/>
      <c r="AM56" s="618"/>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603"/>
      <c r="K57" s="604"/>
      <c r="L57" s="604"/>
      <c r="M57" s="604"/>
      <c r="N57" s="604"/>
      <c r="O57" s="619"/>
      <c r="P57" s="603"/>
      <c r="Q57" s="604"/>
      <c r="R57" s="604"/>
      <c r="S57" s="604"/>
      <c r="T57" s="604"/>
      <c r="U57" s="619"/>
      <c r="V57" s="603"/>
      <c r="W57" s="604"/>
      <c r="X57" s="604"/>
      <c r="Y57" s="604"/>
      <c r="Z57" s="604"/>
      <c r="AA57" s="619"/>
      <c r="AB57" s="603"/>
      <c r="AC57" s="604"/>
      <c r="AD57" s="604"/>
      <c r="AE57" s="604"/>
      <c r="AF57" s="604"/>
      <c r="AG57" s="619"/>
      <c r="AH57" s="603"/>
      <c r="AI57" s="604"/>
      <c r="AJ57" s="604"/>
      <c r="AK57" s="604"/>
      <c r="AL57" s="604"/>
      <c r="AM57" s="619"/>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603"/>
      <c r="K58" s="604"/>
      <c r="L58" s="604"/>
      <c r="M58" s="604"/>
      <c r="N58" s="604"/>
      <c r="O58" s="619"/>
      <c r="P58" s="603"/>
      <c r="Q58" s="604"/>
      <c r="R58" s="604"/>
      <c r="S58" s="604"/>
      <c r="T58" s="604"/>
      <c r="U58" s="619"/>
      <c r="V58" s="603"/>
      <c r="W58" s="604"/>
      <c r="X58" s="604"/>
      <c r="Y58" s="604"/>
      <c r="Z58" s="604"/>
      <c r="AA58" s="619"/>
      <c r="AB58" s="603"/>
      <c r="AC58" s="604"/>
      <c r="AD58" s="604"/>
      <c r="AE58" s="604"/>
      <c r="AF58" s="604"/>
      <c r="AG58" s="619"/>
      <c r="AH58" s="603"/>
      <c r="AI58" s="604"/>
      <c r="AJ58" s="604"/>
      <c r="AK58" s="604"/>
      <c r="AL58" s="604"/>
      <c r="AM58" s="619"/>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603"/>
      <c r="K59" s="604"/>
      <c r="L59" s="604"/>
      <c r="M59" s="604"/>
      <c r="N59" s="604"/>
      <c r="O59" s="619"/>
      <c r="P59" s="603"/>
      <c r="Q59" s="604"/>
      <c r="R59" s="604"/>
      <c r="S59" s="604"/>
      <c r="T59" s="604"/>
      <c r="U59" s="619"/>
      <c r="V59" s="603"/>
      <c r="W59" s="604"/>
      <c r="X59" s="604"/>
      <c r="Y59" s="604"/>
      <c r="Z59" s="604"/>
      <c r="AA59" s="619"/>
      <c r="AB59" s="603"/>
      <c r="AC59" s="604"/>
      <c r="AD59" s="604"/>
      <c r="AE59" s="604"/>
      <c r="AF59" s="604"/>
      <c r="AG59" s="619"/>
      <c r="AH59" s="603"/>
      <c r="AI59" s="604"/>
      <c r="AJ59" s="604"/>
      <c r="AK59" s="604"/>
      <c r="AL59" s="604"/>
      <c r="AM59" s="619"/>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603"/>
      <c r="K60" s="604"/>
      <c r="L60" s="604"/>
      <c r="M60" s="604"/>
      <c r="N60" s="604"/>
      <c r="O60" s="619"/>
      <c r="P60" s="603"/>
      <c r="Q60" s="604"/>
      <c r="R60" s="604"/>
      <c r="S60" s="604"/>
      <c r="T60" s="604"/>
      <c r="U60" s="619"/>
      <c r="V60" s="603"/>
      <c r="W60" s="604"/>
      <c r="X60" s="604"/>
      <c r="Y60" s="604"/>
      <c r="Z60" s="604"/>
      <c r="AA60" s="619"/>
      <c r="AB60" s="603"/>
      <c r="AC60" s="604"/>
      <c r="AD60" s="604"/>
      <c r="AE60" s="604"/>
      <c r="AF60" s="604"/>
      <c r="AG60" s="619"/>
      <c r="AH60" s="603"/>
      <c r="AI60" s="604"/>
      <c r="AJ60" s="604"/>
      <c r="AK60" s="604"/>
      <c r="AL60" s="604"/>
      <c r="AM60" s="619"/>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605"/>
      <c r="K61" s="606"/>
      <c r="L61" s="606"/>
      <c r="M61" s="606"/>
      <c r="N61" s="606"/>
      <c r="O61" s="620"/>
      <c r="P61" s="605"/>
      <c r="Q61" s="606"/>
      <c r="R61" s="606"/>
      <c r="S61" s="606"/>
      <c r="T61" s="606"/>
      <c r="U61" s="620"/>
      <c r="V61" s="605"/>
      <c r="W61" s="606"/>
      <c r="X61" s="606"/>
      <c r="Y61" s="606"/>
      <c r="Z61" s="606"/>
      <c r="AA61" s="620"/>
      <c r="AB61" s="605"/>
      <c r="AC61" s="606"/>
      <c r="AD61" s="606"/>
      <c r="AE61" s="606"/>
      <c r="AF61" s="606"/>
      <c r="AG61" s="620"/>
      <c r="AH61" s="605"/>
      <c r="AI61" s="606"/>
      <c r="AJ61" s="606"/>
      <c r="AK61" s="606"/>
      <c r="AL61" s="606"/>
      <c r="AM61" s="620"/>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3"/>
      <c r="AV63" s="83"/>
      <c r="AW63" s="83"/>
      <c r="AX63" s="83"/>
      <c r="AY63" s="83"/>
      <c r="AZ63" s="83"/>
      <c r="BA63" s="83"/>
      <c r="BB63" s="83"/>
      <c r="BC63" s="83"/>
      <c r="BD63" s="83"/>
      <c r="BE63" s="83"/>
      <c r="BF63" s="83"/>
      <c r="BG63" s="83"/>
      <c r="BH63" s="83"/>
    </row>
    <row r="64" spans="1:80" ht="15" customHeight="1" x14ac:dyDescent="0.25">
      <c r="A64" s="83"/>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D5" sqref="D5"/>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3"/>
      <c r="B1" s="640" t="s">
        <v>55</v>
      </c>
      <c r="C1" s="640"/>
      <c r="D1" s="640"/>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0"/>
      <c r="C3" s="11" t="s">
        <v>52</v>
      </c>
      <c r="D3" s="11" t="s">
        <v>4</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2" t="s">
        <v>51</v>
      </c>
      <c r="C4" s="13" t="s">
        <v>102</v>
      </c>
      <c r="D4" s="14">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5" t="s">
        <v>53</v>
      </c>
      <c r="C5" s="16" t="s">
        <v>103</v>
      </c>
      <c r="D5" s="17">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8" t="s">
        <v>107</v>
      </c>
      <c r="C6" s="16" t="s">
        <v>104</v>
      </c>
      <c r="D6" s="17">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19" t="s">
        <v>6</v>
      </c>
      <c r="C7" s="16" t="s">
        <v>105</v>
      </c>
      <c r="D7" s="17">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0" t="s">
        <v>54</v>
      </c>
      <c r="C8" s="16" t="s">
        <v>106</v>
      </c>
      <c r="D8" s="17">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7"/>
      <c r="C9" s="107"/>
      <c r="D9" s="107"/>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8"/>
      <c r="C10" s="107"/>
      <c r="D10" s="107"/>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7"/>
      <c r="C11" s="107"/>
      <c r="D11" s="107"/>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7"/>
      <c r="C12" s="107"/>
      <c r="D12" s="107"/>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7"/>
      <c r="C13" s="107"/>
      <c r="D13" s="107"/>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7"/>
      <c r="C14" s="107"/>
      <c r="D14" s="107"/>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7"/>
      <c r="C15" s="107"/>
      <c r="D15" s="107"/>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7"/>
      <c r="C16" s="107"/>
      <c r="D16" s="107"/>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7"/>
      <c r="C17" s="107"/>
      <c r="D17" s="107"/>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7"/>
      <c r="C18" s="107"/>
      <c r="D18" s="107"/>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C6" sqref="C6"/>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641" t="s">
        <v>63</v>
      </c>
      <c r="C1" s="641"/>
      <c r="D1" s="641"/>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4"/>
      <c r="C3" s="35" t="s">
        <v>56</v>
      </c>
      <c r="D3" s="35" t="s">
        <v>57</v>
      </c>
      <c r="E3" s="83"/>
      <c r="F3" s="83"/>
      <c r="G3" s="83"/>
      <c r="H3" s="83"/>
      <c r="I3" s="83"/>
      <c r="J3" s="83"/>
      <c r="K3" s="83"/>
      <c r="L3" s="83"/>
      <c r="M3" s="83"/>
      <c r="N3" s="83"/>
      <c r="O3" s="83"/>
      <c r="P3" s="83"/>
      <c r="Q3" s="83"/>
      <c r="R3" s="83"/>
      <c r="S3" s="83"/>
      <c r="T3" s="83"/>
      <c r="U3" s="83"/>
    </row>
    <row r="4" spans="1:21" ht="33.75" x14ac:dyDescent="0.25">
      <c r="A4" s="103" t="s">
        <v>83</v>
      </c>
      <c r="B4" s="38" t="s">
        <v>101</v>
      </c>
      <c r="C4" s="43" t="s">
        <v>158</v>
      </c>
      <c r="D4" s="36" t="s">
        <v>97</v>
      </c>
      <c r="E4" s="83"/>
      <c r="F4" s="83"/>
      <c r="G4" s="83"/>
      <c r="H4" s="83"/>
      <c r="I4" s="83"/>
      <c r="J4" s="83"/>
      <c r="K4" s="83"/>
      <c r="L4" s="83"/>
      <c r="M4" s="83"/>
      <c r="N4" s="83"/>
      <c r="O4" s="83"/>
      <c r="P4" s="83"/>
      <c r="Q4" s="83"/>
      <c r="R4" s="83"/>
      <c r="S4" s="83"/>
      <c r="T4" s="83"/>
      <c r="U4" s="83"/>
    </row>
    <row r="5" spans="1:21" ht="67.5" x14ac:dyDescent="0.25">
      <c r="A5" s="103" t="s">
        <v>84</v>
      </c>
      <c r="B5" s="39" t="s">
        <v>59</v>
      </c>
      <c r="C5" s="44" t="s">
        <v>93</v>
      </c>
      <c r="D5" s="37" t="s">
        <v>98</v>
      </c>
      <c r="E5" s="83"/>
      <c r="F5" s="83"/>
      <c r="G5" s="83"/>
      <c r="H5" s="83"/>
      <c r="I5" s="83"/>
      <c r="J5" s="83"/>
      <c r="K5" s="83"/>
      <c r="L5" s="83"/>
      <c r="M5" s="83"/>
      <c r="N5" s="83"/>
      <c r="O5" s="83"/>
      <c r="P5" s="83"/>
      <c r="Q5" s="83"/>
      <c r="R5" s="83"/>
      <c r="S5" s="83"/>
      <c r="T5" s="83"/>
      <c r="U5" s="83"/>
    </row>
    <row r="6" spans="1:21" ht="67.5" x14ac:dyDescent="0.25">
      <c r="A6" s="103" t="s">
        <v>81</v>
      </c>
      <c r="B6" s="40" t="s">
        <v>60</v>
      </c>
      <c r="C6" s="44" t="s">
        <v>94</v>
      </c>
      <c r="D6" s="37" t="s">
        <v>100</v>
      </c>
      <c r="E6" s="83"/>
      <c r="F6" s="83"/>
      <c r="G6" s="83"/>
      <c r="H6" s="83"/>
      <c r="I6" s="83"/>
      <c r="J6" s="83"/>
      <c r="K6" s="83"/>
      <c r="L6" s="83"/>
      <c r="M6" s="83"/>
      <c r="N6" s="83"/>
      <c r="O6" s="83"/>
      <c r="P6" s="83"/>
      <c r="Q6" s="83"/>
      <c r="R6" s="83"/>
      <c r="S6" s="83"/>
      <c r="T6" s="83"/>
      <c r="U6" s="83"/>
    </row>
    <row r="7" spans="1:21" ht="101.25" x14ac:dyDescent="0.25">
      <c r="A7" s="103" t="s">
        <v>7</v>
      </c>
      <c r="B7" s="41" t="s">
        <v>61</v>
      </c>
      <c r="C7" s="44" t="s">
        <v>95</v>
      </c>
      <c r="D7" s="37" t="s">
        <v>99</v>
      </c>
      <c r="E7" s="83"/>
      <c r="F7" s="83"/>
      <c r="G7" s="83"/>
      <c r="H7" s="83"/>
      <c r="I7" s="83"/>
      <c r="J7" s="83"/>
      <c r="K7" s="83"/>
      <c r="L7" s="83"/>
      <c r="M7" s="83"/>
      <c r="N7" s="83"/>
      <c r="O7" s="83"/>
      <c r="P7" s="83"/>
      <c r="Q7" s="83"/>
      <c r="R7" s="83"/>
      <c r="S7" s="83"/>
      <c r="T7" s="83"/>
      <c r="U7" s="83"/>
    </row>
    <row r="8" spans="1:21" ht="67.5" x14ac:dyDescent="0.25">
      <c r="A8" s="103" t="s">
        <v>85</v>
      </c>
      <c r="B8" s="42" t="s">
        <v>62</v>
      </c>
      <c r="C8" s="44" t="s">
        <v>96</v>
      </c>
      <c r="D8" s="37" t="s">
        <v>118</v>
      </c>
      <c r="E8" s="83"/>
      <c r="F8" s="83"/>
      <c r="G8" s="83"/>
      <c r="H8" s="83"/>
      <c r="I8" s="83"/>
      <c r="J8" s="83"/>
      <c r="K8" s="83"/>
      <c r="L8" s="83"/>
      <c r="M8" s="83"/>
      <c r="N8" s="83"/>
      <c r="O8" s="83"/>
      <c r="P8" s="83"/>
      <c r="Q8" s="83"/>
      <c r="R8" s="83"/>
      <c r="S8" s="83"/>
      <c r="T8" s="83"/>
      <c r="U8" s="83"/>
    </row>
    <row r="9" spans="1:21" ht="20.25" x14ac:dyDescent="0.25">
      <c r="A9" s="103"/>
      <c r="B9" s="103"/>
      <c r="C9" s="105"/>
      <c r="D9" s="105"/>
      <c r="E9" s="83"/>
      <c r="F9" s="83"/>
      <c r="G9" s="83"/>
      <c r="H9" s="83"/>
      <c r="I9" s="83"/>
      <c r="J9" s="83"/>
      <c r="K9" s="83"/>
      <c r="L9" s="83"/>
      <c r="M9" s="83"/>
      <c r="N9" s="83"/>
      <c r="O9" s="83"/>
      <c r="P9" s="83"/>
      <c r="Q9" s="83"/>
      <c r="R9" s="83"/>
      <c r="S9" s="83"/>
      <c r="T9" s="83"/>
      <c r="U9" s="83"/>
    </row>
    <row r="10" spans="1:21" ht="16.5" x14ac:dyDescent="0.25">
      <c r="A10" s="103"/>
      <c r="B10" s="106"/>
      <c r="C10" s="106"/>
      <c r="D10" s="106"/>
      <c r="E10" s="83"/>
      <c r="F10" s="83"/>
      <c r="G10" s="83"/>
      <c r="H10" s="83"/>
      <c r="I10" s="83"/>
      <c r="J10" s="83"/>
      <c r="K10" s="83"/>
      <c r="L10" s="83"/>
      <c r="M10" s="83"/>
      <c r="N10" s="83"/>
      <c r="O10" s="83"/>
      <c r="P10" s="83"/>
      <c r="Q10" s="83"/>
      <c r="R10" s="83"/>
      <c r="S10" s="83"/>
      <c r="T10" s="83"/>
      <c r="U10" s="83"/>
    </row>
    <row r="11" spans="1:21" x14ac:dyDescent="0.25">
      <c r="A11" s="103"/>
      <c r="B11" s="103" t="s">
        <v>91</v>
      </c>
      <c r="C11" s="103" t="s">
        <v>146</v>
      </c>
      <c r="D11" s="103" t="s">
        <v>153</v>
      </c>
      <c r="E11" s="83"/>
      <c r="F11" s="83"/>
      <c r="G11" s="83"/>
      <c r="H11" s="83"/>
      <c r="I11" s="83"/>
      <c r="J11" s="83"/>
      <c r="K11" s="83"/>
      <c r="L11" s="83"/>
      <c r="M11" s="83"/>
      <c r="N11" s="83"/>
      <c r="O11" s="83"/>
      <c r="P11" s="83"/>
      <c r="Q11" s="83"/>
      <c r="R11" s="83"/>
      <c r="S11" s="83"/>
      <c r="T11" s="83"/>
      <c r="U11" s="83"/>
    </row>
    <row r="12" spans="1:21" x14ac:dyDescent="0.25">
      <c r="A12" s="103"/>
      <c r="B12" s="103" t="s">
        <v>89</v>
      </c>
      <c r="C12" s="103" t="s">
        <v>150</v>
      </c>
      <c r="D12" s="103" t="s">
        <v>154</v>
      </c>
      <c r="E12" s="83"/>
      <c r="F12" s="83"/>
      <c r="G12" s="83"/>
      <c r="H12" s="83"/>
      <c r="I12" s="83"/>
      <c r="J12" s="83"/>
      <c r="K12" s="83"/>
      <c r="L12" s="83"/>
      <c r="M12" s="83"/>
      <c r="N12" s="83"/>
      <c r="O12" s="83"/>
      <c r="P12" s="83"/>
      <c r="Q12" s="83"/>
      <c r="R12" s="83"/>
      <c r="S12" s="83"/>
      <c r="T12" s="83"/>
      <c r="U12" s="83"/>
    </row>
    <row r="13" spans="1:21" x14ac:dyDescent="0.25">
      <c r="A13" s="103"/>
      <c r="B13" s="103"/>
      <c r="C13" s="103" t="s">
        <v>149</v>
      </c>
      <c r="D13" s="103" t="s">
        <v>155</v>
      </c>
      <c r="E13" s="83"/>
      <c r="F13" s="83"/>
      <c r="G13" s="83"/>
      <c r="H13" s="83"/>
      <c r="I13" s="83"/>
      <c r="J13" s="83"/>
      <c r="K13" s="83"/>
      <c r="L13" s="83"/>
      <c r="M13" s="83"/>
      <c r="N13" s="83"/>
      <c r="O13" s="83"/>
      <c r="P13" s="83"/>
      <c r="Q13" s="83"/>
      <c r="R13" s="83"/>
      <c r="S13" s="83"/>
      <c r="T13" s="83"/>
      <c r="U13" s="83"/>
    </row>
    <row r="14" spans="1:21" x14ac:dyDescent="0.25">
      <c r="A14" s="103"/>
      <c r="B14" s="103"/>
      <c r="C14" s="103" t="s">
        <v>151</v>
      </c>
      <c r="D14" s="103" t="s">
        <v>156</v>
      </c>
      <c r="E14" s="83"/>
      <c r="F14" s="83"/>
      <c r="G14" s="83"/>
      <c r="H14" s="83"/>
      <c r="I14" s="83"/>
      <c r="J14" s="83"/>
      <c r="K14" s="83"/>
      <c r="L14" s="83"/>
      <c r="M14" s="83"/>
      <c r="N14" s="83"/>
      <c r="O14" s="83"/>
      <c r="P14" s="83"/>
      <c r="Q14" s="83"/>
      <c r="R14" s="83"/>
      <c r="S14" s="83"/>
      <c r="T14" s="83"/>
      <c r="U14" s="83"/>
    </row>
    <row r="15" spans="1:21" x14ac:dyDescent="0.25">
      <c r="A15" s="103"/>
      <c r="B15" s="103"/>
      <c r="C15" s="103" t="s">
        <v>152</v>
      </c>
      <c r="D15" s="103" t="s">
        <v>157</v>
      </c>
      <c r="E15" s="83"/>
      <c r="F15" s="83"/>
      <c r="G15" s="83"/>
      <c r="H15" s="83"/>
      <c r="I15" s="83"/>
      <c r="J15" s="83"/>
      <c r="K15" s="83"/>
      <c r="L15" s="83"/>
      <c r="M15" s="83"/>
      <c r="N15" s="83"/>
      <c r="O15" s="83"/>
      <c r="P15" s="83"/>
      <c r="Q15" s="83"/>
      <c r="R15" s="83"/>
      <c r="S15" s="83"/>
      <c r="T15" s="83"/>
      <c r="U15" s="83"/>
    </row>
    <row r="16" spans="1:21" x14ac:dyDescent="0.25">
      <c r="A16" s="103"/>
      <c r="B16" s="103"/>
      <c r="C16" s="103"/>
      <c r="D16" s="103"/>
      <c r="E16" s="83"/>
      <c r="F16" s="83"/>
      <c r="G16" s="83"/>
      <c r="H16" s="83"/>
      <c r="I16" s="83"/>
      <c r="J16" s="83"/>
      <c r="K16" s="83"/>
      <c r="L16" s="83"/>
      <c r="M16" s="83"/>
      <c r="N16" s="83"/>
      <c r="O16" s="83"/>
    </row>
    <row r="17" spans="1:15" x14ac:dyDescent="0.25">
      <c r="A17" s="103"/>
      <c r="B17" s="103"/>
      <c r="C17" s="103"/>
      <c r="D17" s="103"/>
      <c r="E17" s="83"/>
      <c r="F17" s="83"/>
      <c r="G17" s="83"/>
      <c r="H17" s="83"/>
      <c r="I17" s="83"/>
      <c r="J17" s="83"/>
      <c r="K17" s="83"/>
      <c r="L17" s="83"/>
      <c r="M17" s="83"/>
      <c r="N17" s="83"/>
      <c r="O17" s="83"/>
    </row>
    <row r="18" spans="1:15" x14ac:dyDescent="0.25">
      <c r="A18" s="103"/>
      <c r="B18" s="107"/>
      <c r="C18" s="107"/>
      <c r="D18" s="107"/>
      <c r="E18" s="83"/>
      <c r="F18" s="83"/>
      <c r="G18" s="83"/>
      <c r="H18" s="83"/>
      <c r="I18" s="83"/>
      <c r="J18" s="83"/>
      <c r="K18" s="83"/>
      <c r="L18" s="83"/>
      <c r="M18" s="83"/>
      <c r="N18" s="83"/>
      <c r="O18" s="83"/>
    </row>
    <row r="19" spans="1:15" x14ac:dyDescent="0.25">
      <c r="A19" s="103"/>
      <c r="B19" s="107"/>
      <c r="C19" s="107"/>
      <c r="D19" s="107"/>
      <c r="E19" s="83"/>
      <c r="F19" s="83"/>
      <c r="G19" s="83"/>
      <c r="H19" s="83"/>
      <c r="I19" s="83"/>
      <c r="J19" s="83"/>
      <c r="K19" s="83"/>
      <c r="L19" s="83"/>
      <c r="M19" s="83"/>
      <c r="N19" s="83"/>
      <c r="O19" s="83"/>
    </row>
    <row r="20" spans="1:15" x14ac:dyDescent="0.25">
      <c r="A20" s="103"/>
      <c r="B20" s="107"/>
      <c r="C20" s="107"/>
      <c r="D20" s="107"/>
      <c r="E20" s="83"/>
      <c r="F20" s="83"/>
      <c r="G20" s="83"/>
      <c r="H20" s="83"/>
      <c r="I20" s="83"/>
      <c r="J20" s="83"/>
      <c r="K20" s="83"/>
      <c r="L20" s="83"/>
      <c r="M20" s="83"/>
      <c r="N20" s="83"/>
      <c r="O20" s="83"/>
    </row>
    <row r="21" spans="1:15" x14ac:dyDescent="0.25">
      <c r="A21" s="103"/>
      <c r="B21" s="107"/>
      <c r="C21" s="107"/>
      <c r="D21" s="107"/>
      <c r="E21" s="83"/>
      <c r="F21" s="83"/>
      <c r="G21" s="83"/>
      <c r="H21" s="83"/>
      <c r="I21" s="83"/>
      <c r="J21" s="83"/>
      <c r="K21" s="83"/>
      <c r="L21" s="83"/>
      <c r="M21" s="83"/>
      <c r="N21" s="83"/>
      <c r="O21" s="83"/>
    </row>
    <row r="22" spans="1:15" ht="20.25" x14ac:dyDescent="0.25">
      <c r="A22" s="103"/>
      <c r="B22" s="103"/>
      <c r="C22" s="105"/>
      <c r="D22" s="105"/>
      <c r="E22" s="83"/>
      <c r="F22" s="83"/>
      <c r="G22" s="83"/>
      <c r="H22" s="83"/>
      <c r="I22" s="83"/>
      <c r="J22" s="83"/>
      <c r="K22" s="83"/>
      <c r="L22" s="83"/>
      <c r="M22" s="83"/>
      <c r="N22" s="83"/>
      <c r="O22" s="83"/>
    </row>
    <row r="23" spans="1:15" ht="20.25" x14ac:dyDescent="0.25">
      <c r="A23" s="103"/>
      <c r="B23" s="103"/>
      <c r="C23" s="105"/>
      <c r="D23" s="105"/>
      <c r="E23" s="83"/>
      <c r="F23" s="83"/>
      <c r="G23" s="83"/>
      <c r="H23" s="83"/>
      <c r="I23" s="83"/>
      <c r="J23" s="83"/>
      <c r="K23" s="83"/>
      <c r="L23" s="83"/>
      <c r="M23" s="83"/>
      <c r="N23" s="83"/>
      <c r="O23" s="83"/>
    </row>
    <row r="24" spans="1:15" ht="20.25" x14ac:dyDescent="0.25">
      <c r="A24" s="103"/>
      <c r="B24" s="103"/>
      <c r="C24" s="105"/>
      <c r="D24" s="105"/>
      <c r="E24" s="83"/>
      <c r="F24" s="83"/>
      <c r="G24" s="83"/>
      <c r="H24" s="83"/>
      <c r="I24" s="83"/>
      <c r="J24" s="83"/>
      <c r="K24" s="83"/>
      <c r="L24" s="83"/>
      <c r="M24" s="83"/>
      <c r="N24" s="83"/>
      <c r="O24" s="83"/>
    </row>
    <row r="25" spans="1:15" ht="20.25" x14ac:dyDescent="0.25">
      <c r="A25" s="103"/>
      <c r="B25" s="103"/>
      <c r="C25" s="105"/>
      <c r="D25" s="105"/>
      <c r="E25" s="83"/>
      <c r="F25" s="83"/>
      <c r="G25" s="83"/>
      <c r="H25" s="83"/>
      <c r="I25" s="83"/>
      <c r="J25" s="83"/>
      <c r="K25" s="83"/>
      <c r="L25" s="83"/>
      <c r="M25" s="83"/>
      <c r="N25" s="83"/>
      <c r="O25" s="83"/>
    </row>
    <row r="26" spans="1:15" ht="20.25" x14ac:dyDescent="0.25">
      <c r="A26" s="103"/>
      <c r="B26" s="103"/>
      <c r="C26" s="105"/>
      <c r="D26" s="105"/>
      <c r="E26" s="83"/>
      <c r="F26" s="83"/>
      <c r="G26" s="83"/>
      <c r="H26" s="83"/>
      <c r="I26" s="83"/>
      <c r="J26" s="83"/>
      <c r="K26" s="83"/>
      <c r="L26" s="83"/>
      <c r="M26" s="83"/>
      <c r="N26" s="83"/>
      <c r="O26" s="83"/>
    </row>
    <row r="27" spans="1:15" ht="20.25" x14ac:dyDescent="0.25">
      <c r="A27" s="103"/>
      <c r="B27" s="103"/>
      <c r="C27" s="105"/>
      <c r="D27" s="105"/>
      <c r="E27" s="83"/>
      <c r="F27" s="83"/>
      <c r="G27" s="83"/>
      <c r="H27" s="83"/>
      <c r="I27" s="83"/>
      <c r="J27" s="83"/>
      <c r="K27" s="83"/>
      <c r="L27" s="83"/>
      <c r="M27" s="83"/>
      <c r="N27" s="83"/>
      <c r="O27" s="83"/>
    </row>
    <row r="28" spans="1:15" ht="20.25" x14ac:dyDescent="0.25">
      <c r="A28" s="103"/>
      <c r="B28" s="103"/>
      <c r="C28" s="105"/>
      <c r="D28" s="105"/>
      <c r="E28" s="83"/>
      <c r="F28" s="83"/>
      <c r="G28" s="83"/>
      <c r="H28" s="83"/>
      <c r="I28" s="83"/>
      <c r="J28" s="83"/>
      <c r="K28" s="83"/>
      <c r="L28" s="83"/>
      <c r="M28" s="83"/>
      <c r="N28" s="83"/>
      <c r="O28" s="83"/>
    </row>
    <row r="29" spans="1:15" ht="20.25" x14ac:dyDescent="0.25">
      <c r="A29" s="103"/>
      <c r="B29" s="103"/>
      <c r="C29" s="105"/>
      <c r="D29" s="105"/>
      <c r="E29" s="83"/>
      <c r="F29" s="83"/>
      <c r="G29" s="83"/>
      <c r="H29" s="83"/>
      <c r="I29" s="83"/>
      <c r="J29" s="83"/>
      <c r="K29" s="83"/>
      <c r="L29" s="83"/>
      <c r="M29" s="83"/>
      <c r="N29" s="83"/>
      <c r="O29" s="83"/>
    </row>
    <row r="30" spans="1:15" ht="20.25" x14ac:dyDescent="0.25">
      <c r="A30" s="103"/>
      <c r="B30" s="103"/>
      <c r="C30" s="105"/>
      <c r="D30" s="105"/>
      <c r="E30" s="83"/>
      <c r="F30" s="83"/>
      <c r="G30" s="83"/>
      <c r="H30" s="83"/>
      <c r="I30" s="83"/>
      <c r="J30" s="83"/>
      <c r="K30" s="83"/>
      <c r="L30" s="83"/>
      <c r="M30" s="83"/>
      <c r="N30" s="83"/>
      <c r="O30" s="83"/>
    </row>
    <row r="31" spans="1:15" ht="20.25" x14ac:dyDescent="0.25">
      <c r="A31" s="103"/>
      <c r="B31" s="103"/>
      <c r="C31" s="105"/>
      <c r="D31" s="105"/>
      <c r="E31" s="83"/>
      <c r="F31" s="83"/>
      <c r="G31" s="83"/>
      <c r="H31" s="83"/>
      <c r="I31" s="83"/>
      <c r="J31" s="83"/>
      <c r="K31" s="83"/>
      <c r="L31" s="83"/>
      <c r="M31" s="83"/>
      <c r="N31" s="83"/>
      <c r="O31" s="83"/>
    </row>
    <row r="32" spans="1:15" ht="20.25" x14ac:dyDescent="0.25">
      <c r="A32" s="103"/>
      <c r="B32" s="103"/>
      <c r="C32" s="105"/>
      <c r="D32" s="105"/>
      <c r="E32" s="83"/>
      <c r="F32" s="83"/>
      <c r="G32" s="83"/>
      <c r="H32" s="83"/>
      <c r="I32" s="83"/>
      <c r="J32" s="83"/>
      <c r="K32" s="83"/>
      <c r="L32" s="83"/>
      <c r="M32" s="83"/>
      <c r="N32" s="83"/>
      <c r="O32" s="83"/>
    </row>
    <row r="33" spans="1:15" ht="20.25" x14ac:dyDescent="0.25">
      <c r="A33" s="103"/>
      <c r="B33" s="103"/>
      <c r="C33" s="105"/>
      <c r="D33" s="105"/>
      <c r="E33" s="83"/>
      <c r="F33" s="83"/>
      <c r="G33" s="83"/>
      <c r="H33" s="83"/>
      <c r="I33" s="83"/>
      <c r="J33" s="83"/>
      <c r="K33" s="83"/>
      <c r="L33" s="83"/>
      <c r="M33" s="83"/>
      <c r="N33" s="83"/>
      <c r="O33" s="83"/>
    </row>
    <row r="34" spans="1:15" ht="20.25" x14ac:dyDescent="0.25">
      <c r="A34" s="103"/>
      <c r="B34" s="103"/>
      <c r="C34" s="105"/>
      <c r="D34" s="105"/>
      <c r="E34" s="83"/>
      <c r="F34" s="83"/>
      <c r="G34" s="83"/>
      <c r="H34" s="83"/>
      <c r="I34" s="83"/>
      <c r="J34" s="83"/>
      <c r="K34" s="83"/>
      <c r="L34" s="83"/>
      <c r="M34" s="83"/>
      <c r="N34" s="83"/>
      <c r="O34" s="83"/>
    </row>
    <row r="35" spans="1:15" ht="20.25" x14ac:dyDescent="0.25">
      <c r="A35" s="103"/>
      <c r="B35" s="103"/>
      <c r="C35" s="105"/>
      <c r="D35" s="105"/>
      <c r="E35" s="83"/>
      <c r="F35" s="83"/>
      <c r="G35" s="83"/>
      <c r="H35" s="83"/>
      <c r="I35" s="83"/>
      <c r="J35" s="83"/>
      <c r="K35" s="83"/>
      <c r="L35" s="83"/>
      <c r="M35" s="83"/>
      <c r="N35" s="83"/>
      <c r="O35" s="83"/>
    </row>
    <row r="36" spans="1:15" ht="20.25" x14ac:dyDescent="0.25">
      <c r="A36" s="103"/>
      <c r="B36" s="103"/>
      <c r="C36" s="105"/>
      <c r="D36" s="105"/>
      <c r="E36" s="83"/>
      <c r="F36" s="83"/>
      <c r="G36" s="83"/>
      <c r="H36" s="83"/>
      <c r="I36" s="83"/>
      <c r="J36" s="83"/>
      <c r="K36" s="83"/>
      <c r="L36" s="83"/>
      <c r="M36" s="83"/>
      <c r="N36" s="83"/>
      <c r="O36" s="83"/>
    </row>
    <row r="37" spans="1:15" ht="20.25" x14ac:dyDescent="0.25">
      <c r="A37" s="103"/>
      <c r="B37" s="103"/>
      <c r="C37" s="105"/>
      <c r="D37" s="105"/>
      <c r="E37" s="83"/>
      <c r="F37" s="83"/>
      <c r="G37" s="83"/>
      <c r="H37" s="83"/>
      <c r="I37" s="83"/>
      <c r="J37" s="83"/>
      <c r="K37" s="83"/>
      <c r="L37" s="83"/>
      <c r="M37" s="83"/>
      <c r="N37" s="83"/>
      <c r="O37" s="83"/>
    </row>
    <row r="38" spans="1:15" ht="20.25" x14ac:dyDescent="0.25">
      <c r="A38" s="103"/>
      <c r="B38" s="103"/>
      <c r="C38" s="105"/>
      <c r="D38" s="105"/>
      <c r="E38" s="83"/>
      <c r="F38" s="83"/>
      <c r="G38" s="83"/>
      <c r="H38" s="83"/>
      <c r="I38" s="83"/>
      <c r="J38" s="83"/>
      <c r="K38" s="83"/>
      <c r="L38" s="83"/>
      <c r="M38" s="83"/>
      <c r="N38" s="83"/>
      <c r="O38" s="83"/>
    </row>
    <row r="39" spans="1:15" ht="20.25" x14ac:dyDescent="0.25">
      <c r="A39" s="103"/>
      <c r="B39" s="103"/>
      <c r="C39" s="105"/>
      <c r="D39" s="105"/>
      <c r="E39" s="83"/>
      <c r="F39" s="83"/>
      <c r="G39" s="83"/>
      <c r="H39" s="83"/>
      <c r="I39" s="83"/>
      <c r="J39" s="83"/>
      <c r="K39" s="83"/>
      <c r="L39" s="83"/>
      <c r="M39" s="83"/>
      <c r="N39" s="83"/>
      <c r="O39" s="83"/>
    </row>
    <row r="40" spans="1:15" ht="20.25" x14ac:dyDescent="0.25">
      <c r="A40" s="103"/>
      <c r="B40" s="103"/>
      <c r="C40" s="105"/>
      <c r="D40" s="105"/>
      <c r="E40" s="83"/>
      <c r="F40" s="83"/>
      <c r="G40" s="83"/>
      <c r="H40" s="83"/>
      <c r="I40" s="83"/>
      <c r="J40" s="83"/>
      <c r="K40" s="83"/>
      <c r="L40" s="83"/>
      <c r="M40" s="83"/>
      <c r="N40" s="83"/>
      <c r="O40" s="83"/>
    </row>
    <row r="41" spans="1:15" ht="20.25" x14ac:dyDescent="0.25">
      <c r="A41" s="103"/>
      <c r="B41" s="103"/>
      <c r="C41" s="105"/>
      <c r="D41" s="105"/>
      <c r="E41" s="83"/>
      <c r="F41" s="83"/>
      <c r="G41" s="83"/>
      <c r="H41" s="83"/>
      <c r="I41" s="83"/>
      <c r="J41" s="83"/>
      <c r="K41" s="83"/>
      <c r="L41" s="83"/>
      <c r="M41" s="83"/>
      <c r="N41" s="83"/>
      <c r="O41" s="83"/>
    </row>
    <row r="42" spans="1:15" ht="20.25" x14ac:dyDescent="0.25">
      <c r="A42" s="103"/>
      <c r="B42" s="103"/>
      <c r="C42" s="105"/>
      <c r="D42" s="105"/>
      <c r="E42" s="83"/>
      <c r="F42" s="83"/>
      <c r="G42" s="83"/>
      <c r="H42" s="83"/>
      <c r="I42" s="83"/>
      <c r="J42" s="83"/>
      <c r="K42" s="83"/>
      <c r="L42" s="83"/>
      <c r="M42" s="83"/>
      <c r="N42" s="83"/>
      <c r="O42" s="83"/>
    </row>
    <row r="43" spans="1:15" ht="20.25" x14ac:dyDescent="0.25">
      <c r="A43" s="103"/>
      <c r="B43" s="103"/>
      <c r="C43" s="105"/>
      <c r="D43" s="105"/>
      <c r="E43" s="83"/>
      <c r="F43" s="83"/>
      <c r="G43" s="83"/>
      <c r="H43" s="83"/>
      <c r="I43" s="83"/>
      <c r="J43" s="83"/>
      <c r="K43" s="83"/>
      <c r="L43" s="83"/>
      <c r="M43" s="83"/>
      <c r="N43" s="83"/>
      <c r="O43" s="83"/>
    </row>
    <row r="44" spans="1:15" ht="20.25" x14ac:dyDescent="0.25">
      <c r="A44" s="103"/>
      <c r="B44" s="103"/>
      <c r="C44" s="105"/>
      <c r="D44" s="105"/>
      <c r="E44" s="83"/>
      <c r="F44" s="83"/>
      <c r="G44" s="83"/>
      <c r="H44" s="83"/>
      <c r="I44" s="83"/>
      <c r="J44" s="83"/>
      <c r="K44" s="83"/>
      <c r="L44" s="83"/>
      <c r="M44" s="83"/>
      <c r="N44" s="83"/>
      <c r="O44" s="83"/>
    </row>
    <row r="45" spans="1:15" ht="20.25" x14ac:dyDescent="0.25">
      <c r="A45" s="103"/>
      <c r="B45" s="103"/>
      <c r="C45" s="105"/>
      <c r="D45" s="105"/>
      <c r="E45" s="83"/>
      <c r="F45" s="83"/>
      <c r="G45" s="83"/>
      <c r="H45" s="83"/>
      <c r="I45" s="83"/>
      <c r="J45" s="83"/>
      <c r="K45" s="83"/>
      <c r="L45" s="83"/>
      <c r="M45" s="83"/>
      <c r="N45" s="83"/>
      <c r="O45" s="83"/>
    </row>
    <row r="46" spans="1:15" ht="20.25" x14ac:dyDescent="0.25">
      <c r="A46" s="103"/>
      <c r="B46" s="103"/>
      <c r="C46" s="105"/>
      <c r="D46" s="105"/>
      <c r="E46" s="83"/>
      <c r="F46" s="83"/>
      <c r="G46" s="83"/>
      <c r="H46" s="83"/>
      <c r="I46" s="83"/>
      <c r="J46" s="83"/>
      <c r="K46" s="83"/>
      <c r="L46" s="83"/>
      <c r="M46" s="83"/>
      <c r="N46" s="83"/>
      <c r="O46" s="83"/>
    </row>
    <row r="47" spans="1:15" ht="20.25" x14ac:dyDescent="0.25">
      <c r="A47" s="103"/>
      <c r="B47" s="103"/>
      <c r="C47" s="105"/>
      <c r="D47" s="105"/>
      <c r="E47" s="83"/>
      <c r="F47" s="83"/>
      <c r="G47" s="83"/>
      <c r="H47" s="83"/>
      <c r="I47" s="83"/>
      <c r="J47" s="83"/>
      <c r="K47" s="83"/>
      <c r="L47" s="83"/>
      <c r="M47" s="83"/>
      <c r="N47" s="83"/>
      <c r="O47" s="83"/>
    </row>
    <row r="48" spans="1:15" ht="20.25" x14ac:dyDescent="0.25">
      <c r="A48" s="103"/>
      <c r="B48" s="103"/>
      <c r="C48" s="105"/>
      <c r="D48" s="105"/>
      <c r="E48" s="83"/>
      <c r="F48" s="83"/>
      <c r="G48" s="83"/>
      <c r="H48" s="83"/>
      <c r="I48" s="83"/>
      <c r="J48" s="83"/>
      <c r="K48" s="83"/>
      <c r="L48" s="83"/>
      <c r="M48" s="83"/>
      <c r="N48" s="83"/>
      <c r="O48" s="83"/>
    </row>
    <row r="49" spans="1:15" ht="20.25" x14ac:dyDescent="0.25">
      <c r="A49" s="103"/>
      <c r="B49" s="103"/>
      <c r="C49" s="105"/>
      <c r="D49" s="105"/>
      <c r="E49" s="83"/>
      <c r="F49" s="83"/>
      <c r="G49" s="83"/>
      <c r="H49" s="83"/>
      <c r="I49" s="83"/>
      <c r="J49" s="83"/>
      <c r="K49" s="83"/>
      <c r="L49" s="83"/>
      <c r="M49" s="83"/>
      <c r="N49" s="83"/>
      <c r="O49" s="83"/>
    </row>
    <row r="50" spans="1:15" ht="20.25" x14ac:dyDescent="0.25">
      <c r="A50" s="103"/>
      <c r="B50" s="103"/>
      <c r="C50" s="105"/>
      <c r="D50" s="105"/>
      <c r="E50" s="83"/>
      <c r="F50" s="83"/>
      <c r="G50" s="83"/>
      <c r="H50" s="83"/>
      <c r="I50" s="83"/>
      <c r="J50" s="83"/>
      <c r="K50" s="83"/>
      <c r="L50" s="83"/>
      <c r="M50" s="83"/>
      <c r="N50" s="83"/>
      <c r="O50" s="83"/>
    </row>
    <row r="51" spans="1:15" ht="20.25" x14ac:dyDescent="0.25">
      <c r="A51" s="103"/>
      <c r="B51" s="103"/>
      <c r="C51" s="105"/>
      <c r="D51" s="105"/>
      <c r="E51" s="83"/>
      <c r="F51" s="83"/>
      <c r="G51" s="83"/>
      <c r="H51" s="83"/>
      <c r="I51" s="83"/>
      <c r="J51" s="83"/>
      <c r="K51" s="83"/>
      <c r="L51" s="83"/>
      <c r="M51" s="83"/>
      <c r="N51" s="83"/>
      <c r="O51" s="83"/>
    </row>
    <row r="52" spans="1:15" ht="20.25" x14ac:dyDescent="0.25">
      <c r="A52" s="103"/>
      <c r="B52" s="22"/>
      <c r="C52" s="33"/>
      <c r="D52" s="33"/>
    </row>
    <row r="53" spans="1:15" ht="20.25" x14ac:dyDescent="0.25">
      <c r="A53" s="103"/>
      <c r="B53" s="22"/>
      <c r="C53" s="33"/>
      <c r="D53" s="33"/>
    </row>
    <row r="54" spans="1:15" ht="20.25" x14ac:dyDescent="0.25">
      <c r="A54" s="103"/>
      <c r="B54" s="22"/>
      <c r="C54" s="33"/>
      <c r="D54" s="33"/>
    </row>
    <row r="55" spans="1:15" ht="20.25" x14ac:dyDescent="0.25">
      <c r="A55" s="103"/>
      <c r="B55" s="22"/>
      <c r="C55" s="33"/>
      <c r="D55" s="33"/>
    </row>
    <row r="56" spans="1:15" ht="20.25" x14ac:dyDescent="0.25">
      <c r="A56" s="103"/>
      <c r="B56" s="22"/>
      <c r="C56" s="33"/>
      <c r="D56" s="33"/>
    </row>
    <row r="57" spans="1:15" ht="20.25" x14ac:dyDescent="0.25">
      <c r="A57" s="103"/>
      <c r="B57" s="22"/>
      <c r="C57" s="33"/>
      <c r="D57" s="33"/>
    </row>
    <row r="58" spans="1:15" ht="20.25" x14ac:dyDescent="0.25">
      <c r="A58" s="103"/>
      <c r="B58" s="22"/>
      <c r="C58" s="33"/>
      <c r="D58" s="33"/>
    </row>
    <row r="59" spans="1:15" ht="20.25" x14ac:dyDescent="0.25">
      <c r="A59" s="103"/>
      <c r="B59" s="22"/>
      <c r="C59" s="33"/>
      <c r="D59" s="33"/>
    </row>
    <row r="60" spans="1:15" ht="20.25" x14ac:dyDescent="0.25">
      <c r="A60" s="103"/>
      <c r="B60" s="22"/>
      <c r="C60" s="33"/>
      <c r="D60" s="33"/>
    </row>
    <row r="61" spans="1:15" ht="20.25" x14ac:dyDescent="0.25">
      <c r="A61" s="103"/>
      <c r="B61" s="22"/>
      <c r="C61" s="33"/>
      <c r="D61" s="33"/>
    </row>
    <row r="62" spans="1:15" ht="20.25" x14ac:dyDescent="0.25">
      <c r="A62" s="103"/>
      <c r="B62" s="22"/>
      <c r="C62" s="33"/>
      <c r="D62" s="33"/>
    </row>
    <row r="63" spans="1:15" ht="20.25" x14ac:dyDescent="0.25">
      <c r="A63" s="103"/>
      <c r="B63" s="22"/>
      <c r="C63" s="33"/>
      <c r="D63" s="33"/>
    </row>
    <row r="64" spans="1:15" ht="20.25" x14ac:dyDescent="0.25">
      <c r="A64" s="103"/>
      <c r="B64" s="22"/>
      <c r="C64" s="33"/>
      <c r="D64" s="33"/>
    </row>
    <row r="65" spans="1:4" ht="20.25" x14ac:dyDescent="0.25">
      <c r="A65" s="103"/>
      <c r="B65" s="22"/>
      <c r="C65" s="33"/>
      <c r="D65" s="33"/>
    </row>
    <row r="66" spans="1:4" ht="20.25" x14ac:dyDescent="0.25">
      <c r="A66" s="103"/>
      <c r="B66" s="22"/>
      <c r="C66" s="33"/>
      <c r="D66" s="33"/>
    </row>
    <row r="67" spans="1:4" ht="20.25" x14ac:dyDescent="0.25">
      <c r="A67" s="103"/>
      <c r="B67" s="22"/>
      <c r="C67" s="33"/>
      <c r="D67" s="33"/>
    </row>
    <row r="68" spans="1:4" ht="20.25" x14ac:dyDescent="0.25">
      <c r="A68" s="103"/>
      <c r="B68" s="22"/>
      <c r="C68" s="33"/>
      <c r="D68" s="33"/>
    </row>
    <row r="69" spans="1:4" ht="20.25" x14ac:dyDescent="0.25">
      <c r="A69" s="103"/>
      <c r="B69" s="22"/>
      <c r="C69" s="33"/>
      <c r="D69" s="33"/>
    </row>
    <row r="70" spans="1:4" ht="20.25" x14ac:dyDescent="0.25">
      <c r="A70" s="103"/>
      <c r="B70" s="22"/>
      <c r="C70" s="33"/>
      <c r="D70" s="33"/>
    </row>
    <row r="71" spans="1:4" ht="20.25" x14ac:dyDescent="0.25">
      <c r="A71" s="103"/>
      <c r="B71" s="22"/>
      <c r="C71" s="33"/>
      <c r="D71" s="33"/>
    </row>
    <row r="72" spans="1:4" ht="20.25" x14ac:dyDescent="0.25">
      <c r="A72" s="103"/>
      <c r="B72" s="22"/>
      <c r="C72" s="33"/>
      <c r="D72" s="33"/>
    </row>
    <row r="73" spans="1:4" ht="20.25" x14ac:dyDescent="0.25">
      <c r="A73" s="103"/>
      <c r="B73" s="22"/>
      <c r="C73" s="33"/>
      <c r="D73" s="33"/>
    </row>
    <row r="74" spans="1:4" ht="20.25" x14ac:dyDescent="0.25">
      <c r="A74" s="103"/>
      <c r="B74" s="22"/>
      <c r="C74" s="33"/>
      <c r="D74" s="33"/>
    </row>
    <row r="75" spans="1:4" ht="20.25" x14ac:dyDescent="0.25">
      <c r="A75" s="103"/>
      <c r="B75" s="22"/>
      <c r="C75" s="33"/>
      <c r="D75" s="33"/>
    </row>
    <row r="76" spans="1:4" ht="20.25" x14ac:dyDescent="0.25">
      <c r="A76" s="103"/>
      <c r="B76" s="22"/>
      <c r="C76" s="33"/>
      <c r="D76" s="33"/>
    </row>
    <row r="77" spans="1:4" ht="20.25" x14ac:dyDescent="0.25">
      <c r="A77" s="103"/>
      <c r="B77" s="22"/>
      <c r="C77" s="33"/>
      <c r="D77" s="33"/>
    </row>
    <row r="78" spans="1:4" ht="20.25" x14ac:dyDescent="0.25">
      <c r="A78" s="103"/>
      <c r="B78" s="22"/>
      <c r="C78" s="33"/>
      <c r="D78" s="33"/>
    </row>
    <row r="79" spans="1:4" ht="20.25" x14ac:dyDescent="0.25">
      <c r="A79" s="103"/>
      <c r="B79" s="22"/>
      <c r="C79" s="33"/>
      <c r="D79" s="33"/>
    </row>
    <row r="80" spans="1:4" ht="20.25" x14ac:dyDescent="0.25">
      <c r="A80" s="103"/>
      <c r="B80" s="22"/>
      <c r="C80" s="33"/>
      <c r="D80" s="33"/>
    </row>
    <row r="81" spans="1:4" ht="20.25" x14ac:dyDescent="0.25">
      <c r="A81" s="103"/>
      <c r="B81" s="22"/>
      <c r="C81" s="33"/>
      <c r="D81" s="33"/>
    </row>
    <row r="82" spans="1:4" ht="20.25" x14ac:dyDescent="0.25">
      <c r="A82" s="103"/>
      <c r="B82" s="22"/>
      <c r="C82" s="33"/>
      <c r="D82" s="33"/>
    </row>
    <row r="83" spans="1:4" ht="20.25" x14ac:dyDescent="0.25">
      <c r="A83" s="103"/>
      <c r="B83" s="22"/>
      <c r="C83" s="33"/>
      <c r="D83" s="33"/>
    </row>
    <row r="84" spans="1:4" ht="20.25" x14ac:dyDescent="0.25">
      <c r="A84" s="103"/>
      <c r="B84" s="22"/>
      <c r="C84" s="33"/>
      <c r="D84" s="33"/>
    </row>
    <row r="85" spans="1:4" ht="20.25" x14ac:dyDescent="0.25">
      <c r="A85" s="103"/>
      <c r="B85" s="22"/>
      <c r="C85" s="33"/>
      <c r="D85" s="33"/>
    </row>
    <row r="86" spans="1:4" ht="20.25" x14ac:dyDescent="0.25">
      <c r="A86" s="103"/>
      <c r="B86" s="22"/>
      <c r="C86" s="33"/>
      <c r="D86" s="33"/>
    </row>
    <row r="87" spans="1:4" ht="20.25" x14ac:dyDescent="0.25">
      <c r="A87" s="103"/>
      <c r="B87" s="22"/>
      <c r="C87" s="33"/>
      <c r="D87" s="33"/>
    </row>
    <row r="88" spans="1:4" ht="20.25" x14ac:dyDescent="0.25">
      <c r="A88" s="103"/>
      <c r="B88" s="22"/>
      <c r="C88" s="33"/>
      <c r="D88" s="33"/>
    </row>
    <row r="89" spans="1:4" ht="20.25" x14ac:dyDescent="0.25">
      <c r="A89" s="103"/>
      <c r="B89" s="22"/>
      <c r="C89" s="33"/>
      <c r="D89" s="33"/>
    </row>
    <row r="90" spans="1:4" ht="20.25" x14ac:dyDescent="0.25">
      <c r="A90" s="103"/>
      <c r="B90" s="22"/>
      <c r="C90" s="33"/>
      <c r="D90" s="33"/>
    </row>
    <row r="91" spans="1:4" ht="20.25" x14ac:dyDescent="0.25">
      <c r="A91" s="103"/>
      <c r="B91" s="22"/>
      <c r="C91" s="33"/>
      <c r="D91" s="33"/>
    </row>
    <row r="92" spans="1:4" ht="20.25" x14ac:dyDescent="0.25">
      <c r="A92" s="103"/>
      <c r="B92" s="22"/>
      <c r="C92" s="33"/>
      <c r="D92" s="33"/>
    </row>
    <row r="93" spans="1:4" ht="20.25" x14ac:dyDescent="0.25">
      <c r="A93" s="103"/>
      <c r="B93" s="22"/>
      <c r="C93" s="33"/>
      <c r="D93" s="33"/>
    </row>
    <row r="94" spans="1:4" ht="20.25" x14ac:dyDescent="0.25">
      <c r="A94" s="103"/>
      <c r="B94" s="22"/>
      <c r="C94" s="33"/>
      <c r="D94" s="33"/>
    </row>
    <row r="95" spans="1:4" ht="20.25" x14ac:dyDescent="0.25">
      <c r="A95" s="103"/>
      <c r="B95" s="22"/>
      <c r="C95" s="33"/>
      <c r="D95" s="33"/>
    </row>
    <row r="96" spans="1:4" ht="20.25" x14ac:dyDescent="0.25">
      <c r="A96" s="103"/>
      <c r="B96" s="22"/>
      <c r="C96" s="33"/>
      <c r="D96" s="33"/>
    </row>
    <row r="97" spans="1:4" ht="20.25" x14ac:dyDescent="0.25">
      <c r="A97" s="103"/>
      <c r="B97" s="22"/>
      <c r="C97" s="33"/>
      <c r="D97" s="33"/>
    </row>
    <row r="98" spans="1:4" ht="20.25" x14ac:dyDescent="0.25">
      <c r="A98" s="103"/>
      <c r="B98" s="22"/>
      <c r="C98" s="33"/>
      <c r="D98" s="33"/>
    </row>
    <row r="99" spans="1:4" ht="20.25" x14ac:dyDescent="0.25">
      <c r="A99" s="103"/>
      <c r="B99" s="22"/>
      <c r="C99" s="33"/>
      <c r="D99" s="33"/>
    </row>
    <row r="100" spans="1:4" ht="20.25" x14ac:dyDescent="0.25">
      <c r="A100" s="103"/>
      <c r="B100" s="22"/>
      <c r="C100" s="33"/>
      <c r="D100" s="33"/>
    </row>
    <row r="101" spans="1:4" ht="20.25" x14ac:dyDescent="0.25">
      <c r="A101" s="103"/>
      <c r="B101" s="22"/>
      <c r="C101" s="33"/>
      <c r="D101" s="33"/>
    </row>
    <row r="102" spans="1:4" ht="20.25" x14ac:dyDescent="0.25">
      <c r="A102" s="103"/>
      <c r="B102" s="22"/>
      <c r="C102" s="33"/>
      <c r="D102" s="33"/>
    </row>
    <row r="103" spans="1:4" ht="20.25" x14ac:dyDescent="0.25">
      <c r="A103" s="103"/>
      <c r="B103" s="22"/>
      <c r="C103" s="33"/>
      <c r="D103" s="33"/>
    </row>
    <row r="104" spans="1:4" ht="20.25" x14ac:dyDescent="0.25">
      <c r="A104" s="103"/>
      <c r="B104" s="22"/>
      <c r="C104" s="33"/>
      <c r="D104" s="33"/>
    </row>
    <row r="105" spans="1:4" ht="20.25" x14ac:dyDescent="0.25">
      <c r="A105" s="103"/>
      <c r="B105" s="22"/>
      <c r="C105" s="33"/>
      <c r="D105" s="33"/>
    </row>
    <row r="106" spans="1:4" ht="20.25" x14ac:dyDescent="0.25">
      <c r="A106" s="103"/>
      <c r="B106" s="22"/>
      <c r="C106" s="33"/>
      <c r="D106" s="33"/>
    </row>
    <row r="107" spans="1:4" ht="20.25" x14ac:dyDescent="0.25">
      <c r="A107" s="103"/>
      <c r="B107" s="22"/>
      <c r="C107" s="33"/>
      <c r="D107" s="33"/>
    </row>
    <row r="108" spans="1:4" ht="20.25" x14ac:dyDescent="0.25">
      <c r="A108" s="103"/>
      <c r="B108" s="22"/>
      <c r="C108" s="33"/>
      <c r="D108" s="33"/>
    </row>
    <row r="109" spans="1:4" ht="20.25" x14ac:dyDescent="0.25">
      <c r="A109" s="103"/>
      <c r="B109" s="22"/>
      <c r="C109" s="33"/>
      <c r="D109" s="33"/>
    </row>
    <row r="110" spans="1:4" ht="20.25" x14ac:dyDescent="0.25">
      <c r="A110" s="103"/>
      <c r="B110" s="22"/>
      <c r="C110" s="33"/>
      <c r="D110" s="33"/>
    </row>
    <row r="111" spans="1:4" ht="20.25" x14ac:dyDescent="0.25">
      <c r="A111" s="103"/>
      <c r="B111" s="22"/>
      <c r="C111" s="33"/>
      <c r="D111" s="33"/>
    </row>
    <row r="112" spans="1:4" ht="20.25" x14ac:dyDescent="0.25">
      <c r="A112" s="103"/>
      <c r="B112" s="22"/>
      <c r="C112" s="33"/>
      <c r="D112" s="33"/>
    </row>
    <row r="113" spans="1:4" ht="20.25" x14ac:dyDescent="0.25">
      <c r="A113" s="103"/>
      <c r="B113" s="22"/>
      <c r="C113" s="33"/>
      <c r="D113" s="33"/>
    </row>
    <row r="114" spans="1:4" ht="20.25" x14ac:dyDescent="0.25">
      <c r="A114" s="103"/>
      <c r="B114" s="22"/>
      <c r="C114" s="33"/>
      <c r="D114" s="33"/>
    </row>
    <row r="115" spans="1:4" ht="20.25" x14ac:dyDescent="0.25">
      <c r="A115" s="103"/>
      <c r="B115" s="22"/>
      <c r="C115" s="33"/>
      <c r="D115" s="33"/>
    </row>
    <row r="116" spans="1:4" ht="20.25" x14ac:dyDescent="0.25">
      <c r="A116" s="103"/>
      <c r="B116" s="22"/>
      <c r="C116" s="33"/>
      <c r="D116" s="33"/>
    </row>
    <row r="117" spans="1:4" ht="20.25" x14ac:dyDescent="0.25">
      <c r="A117" s="103"/>
      <c r="B117" s="22"/>
      <c r="C117" s="33"/>
      <c r="D117" s="33"/>
    </row>
    <row r="118" spans="1:4" ht="20.25" x14ac:dyDescent="0.25">
      <c r="A118" s="103"/>
      <c r="B118" s="22"/>
      <c r="C118" s="33"/>
      <c r="D118" s="33"/>
    </row>
    <row r="119" spans="1:4" ht="20.25" x14ac:dyDescent="0.25">
      <c r="A119" s="103"/>
      <c r="B119" s="22"/>
      <c r="C119" s="33"/>
      <c r="D119" s="33"/>
    </row>
    <row r="120" spans="1:4" ht="20.25" x14ac:dyDescent="0.25">
      <c r="A120" s="103"/>
      <c r="B120" s="22"/>
      <c r="C120" s="33"/>
      <c r="D120" s="33"/>
    </row>
    <row r="121" spans="1:4" ht="20.25" x14ac:dyDescent="0.25">
      <c r="A121" s="103"/>
      <c r="B121" s="22"/>
      <c r="C121" s="33"/>
      <c r="D121" s="33"/>
    </row>
    <row r="122" spans="1:4" ht="20.25" x14ac:dyDescent="0.25">
      <c r="A122" s="103"/>
      <c r="B122" s="22"/>
      <c r="C122" s="33"/>
      <c r="D122" s="33"/>
    </row>
    <row r="123" spans="1:4" ht="20.25" x14ac:dyDescent="0.25">
      <c r="A123" s="103"/>
      <c r="B123" s="22"/>
      <c r="C123" s="33"/>
      <c r="D123" s="33"/>
    </row>
    <row r="124" spans="1:4" ht="20.25" x14ac:dyDescent="0.25">
      <c r="A124" s="103"/>
      <c r="B124" s="22"/>
      <c r="C124" s="33"/>
      <c r="D124" s="33"/>
    </row>
    <row r="125" spans="1:4" ht="20.25" x14ac:dyDescent="0.25">
      <c r="A125" s="103"/>
      <c r="B125" s="22"/>
      <c r="C125" s="33"/>
      <c r="D125" s="33"/>
    </row>
    <row r="126" spans="1:4" ht="20.25" x14ac:dyDescent="0.25">
      <c r="A126" s="103"/>
      <c r="B126" s="22"/>
      <c r="C126" s="33"/>
      <c r="D126" s="33"/>
    </row>
    <row r="127" spans="1:4" ht="20.25" x14ac:dyDescent="0.25">
      <c r="A127" s="103"/>
      <c r="B127" s="22"/>
      <c r="C127" s="33"/>
      <c r="D127" s="33"/>
    </row>
    <row r="128" spans="1:4" ht="20.25" x14ac:dyDescent="0.25">
      <c r="A128" s="103"/>
      <c r="B128" s="22"/>
      <c r="C128" s="33"/>
      <c r="D128" s="33"/>
    </row>
    <row r="129" spans="1:4" ht="20.25" x14ac:dyDescent="0.25">
      <c r="A129" s="103"/>
      <c r="B129" s="22"/>
      <c r="C129" s="33"/>
      <c r="D129" s="33"/>
    </row>
    <row r="130" spans="1:4" ht="20.25" x14ac:dyDescent="0.25">
      <c r="A130" s="103"/>
      <c r="B130" s="22"/>
      <c r="C130" s="33"/>
      <c r="D130" s="33"/>
    </row>
    <row r="131" spans="1:4" ht="20.25" x14ac:dyDescent="0.25">
      <c r="A131" s="103"/>
      <c r="B131" s="22"/>
      <c r="C131" s="33"/>
      <c r="D131" s="33"/>
    </row>
    <row r="132" spans="1:4" ht="20.25" x14ac:dyDescent="0.25">
      <c r="A132" s="103"/>
      <c r="B132" s="22"/>
      <c r="C132" s="33"/>
      <c r="D132" s="33"/>
    </row>
    <row r="133" spans="1:4" ht="20.25" x14ac:dyDescent="0.25">
      <c r="A133" s="103"/>
      <c r="B133" s="22"/>
      <c r="C133" s="33"/>
      <c r="D133" s="33"/>
    </row>
    <row r="134" spans="1:4" ht="20.25" x14ac:dyDescent="0.25">
      <c r="A134" s="103"/>
      <c r="B134" s="22"/>
      <c r="C134" s="33"/>
      <c r="D134" s="33"/>
    </row>
    <row r="135" spans="1:4" ht="20.25" x14ac:dyDescent="0.25">
      <c r="A135" s="103"/>
      <c r="B135" s="22"/>
      <c r="C135" s="33"/>
      <c r="D135" s="33"/>
    </row>
    <row r="136" spans="1:4" ht="20.25" x14ac:dyDescent="0.25">
      <c r="A136" s="103"/>
      <c r="B136" s="22"/>
      <c r="C136" s="33"/>
      <c r="D136" s="33"/>
    </row>
    <row r="137" spans="1:4" ht="20.25" x14ac:dyDescent="0.25">
      <c r="A137" s="103"/>
      <c r="B137" s="22"/>
      <c r="C137" s="33"/>
      <c r="D137" s="33"/>
    </row>
    <row r="138" spans="1:4" ht="20.25" x14ac:dyDescent="0.25">
      <c r="A138" s="103"/>
      <c r="B138" s="22"/>
      <c r="C138" s="33"/>
      <c r="D138" s="33"/>
    </row>
    <row r="139" spans="1:4" ht="20.25" x14ac:dyDescent="0.25">
      <c r="A139" s="103"/>
      <c r="B139" s="22"/>
      <c r="C139" s="33"/>
      <c r="D139" s="33"/>
    </row>
    <row r="140" spans="1:4" ht="20.25" x14ac:dyDescent="0.25">
      <c r="A140" s="103"/>
      <c r="B140" s="22"/>
      <c r="C140" s="33"/>
      <c r="D140" s="33"/>
    </row>
    <row r="141" spans="1:4" ht="20.25" x14ac:dyDescent="0.25">
      <c r="A141" s="103"/>
      <c r="B141" s="22"/>
      <c r="C141" s="33"/>
      <c r="D141" s="33"/>
    </row>
    <row r="142" spans="1:4" ht="20.25" x14ac:dyDescent="0.25">
      <c r="A142" s="103"/>
      <c r="B142" s="22"/>
      <c r="C142" s="33"/>
      <c r="D142" s="33"/>
    </row>
    <row r="143" spans="1:4" ht="20.25" x14ac:dyDescent="0.25">
      <c r="A143" s="103"/>
      <c r="B143" s="22"/>
      <c r="C143" s="33"/>
      <c r="D143" s="33"/>
    </row>
    <row r="144" spans="1:4" ht="20.25" x14ac:dyDescent="0.25">
      <c r="A144" s="103"/>
      <c r="B144" s="22"/>
      <c r="C144" s="33"/>
      <c r="D144" s="33"/>
    </row>
    <row r="145" spans="1:4" ht="20.25" x14ac:dyDescent="0.25">
      <c r="A145" s="103"/>
      <c r="B145" s="22"/>
      <c r="C145" s="33"/>
      <c r="D145" s="33"/>
    </row>
    <row r="146" spans="1:4" ht="20.25" x14ac:dyDescent="0.25">
      <c r="A146" s="103"/>
      <c r="B146" s="22"/>
      <c r="C146" s="33"/>
      <c r="D146" s="33"/>
    </row>
    <row r="147" spans="1:4" ht="20.25" x14ac:dyDescent="0.25">
      <c r="A147" s="103"/>
      <c r="B147" s="22"/>
      <c r="C147" s="33"/>
      <c r="D147" s="33"/>
    </row>
    <row r="148" spans="1:4" ht="20.25" x14ac:dyDescent="0.25">
      <c r="A148" s="103"/>
      <c r="B148" s="22"/>
      <c r="C148" s="33"/>
      <c r="D148" s="33"/>
    </row>
    <row r="149" spans="1:4" ht="20.25" x14ac:dyDescent="0.25">
      <c r="A149" s="103"/>
      <c r="B149" s="22"/>
      <c r="C149" s="33"/>
      <c r="D149" s="33"/>
    </row>
    <row r="150" spans="1:4" ht="20.25" x14ac:dyDescent="0.25">
      <c r="A150" s="103"/>
      <c r="B150" s="22"/>
      <c r="C150" s="33"/>
      <c r="D150" s="33"/>
    </row>
    <row r="151" spans="1:4" ht="20.25" x14ac:dyDescent="0.25">
      <c r="A151" s="103"/>
      <c r="B151" s="22"/>
      <c r="C151" s="33"/>
      <c r="D151" s="33"/>
    </row>
    <row r="152" spans="1:4" ht="20.25" x14ac:dyDescent="0.25">
      <c r="A152" s="103"/>
      <c r="B152" s="22"/>
      <c r="C152" s="33"/>
      <c r="D152" s="33"/>
    </row>
    <row r="153" spans="1:4" ht="20.25" x14ac:dyDescent="0.25">
      <c r="A153" s="103"/>
      <c r="B153" s="22"/>
      <c r="C153" s="33"/>
      <c r="D153" s="33"/>
    </row>
    <row r="154" spans="1:4" ht="20.25" x14ac:dyDescent="0.25">
      <c r="A154" s="103"/>
      <c r="B154" s="22"/>
      <c r="C154" s="33"/>
      <c r="D154" s="33"/>
    </row>
    <row r="155" spans="1:4" ht="20.25" x14ac:dyDescent="0.25">
      <c r="A155" s="103"/>
      <c r="B155" s="22"/>
      <c r="C155" s="33"/>
      <c r="D155" s="33"/>
    </row>
    <row r="156" spans="1:4" ht="20.25" x14ac:dyDescent="0.25">
      <c r="A156" s="103"/>
      <c r="B156" s="22"/>
      <c r="C156" s="33"/>
      <c r="D156" s="33"/>
    </row>
    <row r="157" spans="1:4" ht="20.25" x14ac:dyDescent="0.25">
      <c r="A157" s="103"/>
      <c r="B157" s="22"/>
      <c r="C157" s="33"/>
      <c r="D157" s="33"/>
    </row>
    <row r="158" spans="1:4" ht="20.25" x14ac:dyDescent="0.25">
      <c r="A158" s="103"/>
      <c r="B158" s="22"/>
      <c r="C158" s="33"/>
      <c r="D158" s="33"/>
    </row>
    <row r="159" spans="1:4" ht="20.25" x14ac:dyDescent="0.25">
      <c r="A159" s="103"/>
      <c r="B159" s="22"/>
      <c r="C159" s="33"/>
      <c r="D159" s="33"/>
    </row>
    <row r="160" spans="1:4" ht="20.25" x14ac:dyDescent="0.25">
      <c r="A160" s="103"/>
      <c r="B160" s="22"/>
      <c r="C160" s="33"/>
      <c r="D160" s="33"/>
    </row>
    <row r="161" spans="1:4" ht="20.25" x14ac:dyDescent="0.25">
      <c r="A161" s="103"/>
      <c r="B161" s="22"/>
      <c r="C161" s="33"/>
      <c r="D161" s="33"/>
    </row>
    <row r="162" spans="1:4" ht="20.25" x14ac:dyDescent="0.25">
      <c r="A162" s="103"/>
      <c r="B162" s="22"/>
      <c r="C162" s="33"/>
      <c r="D162" s="33"/>
    </row>
    <row r="163" spans="1:4" ht="20.25" x14ac:dyDescent="0.25">
      <c r="A163" s="103"/>
      <c r="B163" s="22"/>
      <c r="C163" s="33"/>
      <c r="D163" s="33"/>
    </row>
    <row r="164" spans="1:4" ht="20.25" x14ac:dyDescent="0.25">
      <c r="A164" s="103"/>
      <c r="B164" s="22"/>
      <c r="C164" s="33"/>
      <c r="D164" s="33"/>
    </row>
    <row r="165" spans="1:4" ht="20.25" x14ac:dyDescent="0.25">
      <c r="A165" s="103"/>
      <c r="B165" s="22"/>
      <c r="C165" s="33"/>
      <c r="D165" s="33"/>
    </row>
    <row r="166" spans="1:4" ht="20.25" x14ac:dyDescent="0.25">
      <c r="A166" s="103"/>
      <c r="B166" s="22"/>
      <c r="C166" s="33"/>
      <c r="D166" s="33"/>
    </row>
    <row r="167" spans="1:4" ht="20.25" x14ac:dyDescent="0.25">
      <c r="A167" s="103"/>
      <c r="B167" s="22"/>
      <c r="C167" s="33"/>
      <c r="D167" s="33"/>
    </row>
    <row r="168" spans="1:4" ht="20.25" x14ac:dyDescent="0.25">
      <c r="A168" s="103"/>
      <c r="B168" s="22"/>
      <c r="C168" s="33"/>
      <c r="D168" s="33"/>
    </row>
    <row r="169" spans="1:4" ht="20.25" x14ac:dyDescent="0.25">
      <c r="A169" s="103"/>
      <c r="B169" s="22"/>
      <c r="C169" s="33"/>
      <c r="D169" s="33"/>
    </row>
    <row r="170" spans="1:4" ht="20.25" x14ac:dyDescent="0.25">
      <c r="A170" s="103"/>
      <c r="B170" s="22"/>
      <c r="C170" s="33"/>
      <c r="D170" s="33"/>
    </row>
    <row r="171" spans="1:4" ht="20.25" x14ac:dyDescent="0.25">
      <c r="A171" s="103"/>
      <c r="B171" s="22"/>
      <c r="C171" s="33"/>
      <c r="D171" s="33"/>
    </row>
    <row r="172" spans="1:4" ht="20.25" x14ac:dyDescent="0.25">
      <c r="A172" s="103"/>
      <c r="B172" s="22"/>
      <c r="C172" s="33"/>
      <c r="D172" s="33"/>
    </row>
    <row r="173" spans="1:4" ht="20.25" x14ac:dyDescent="0.25">
      <c r="A173" s="103"/>
      <c r="B173" s="22"/>
      <c r="C173" s="33"/>
      <c r="D173" s="33"/>
    </row>
    <row r="174" spans="1:4" ht="20.25" x14ac:dyDescent="0.25">
      <c r="A174" s="103"/>
      <c r="B174" s="22"/>
      <c r="C174" s="33"/>
      <c r="D174" s="33"/>
    </row>
    <row r="175" spans="1:4" ht="20.25" x14ac:dyDescent="0.25">
      <c r="A175" s="103"/>
      <c r="B175" s="22"/>
      <c r="C175" s="33"/>
      <c r="D175" s="33"/>
    </row>
    <row r="176" spans="1:4" ht="20.25" x14ac:dyDescent="0.25">
      <c r="A176" s="103"/>
      <c r="B176" s="22"/>
      <c r="C176" s="33"/>
      <c r="D176" s="33"/>
    </row>
    <row r="177" spans="1:4" ht="20.25" x14ac:dyDescent="0.25">
      <c r="A177" s="103"/>
      <c r="B177" s="22"/>
      <c r="C177" s="33"/>
      <c r="D177" s="33"/>
    </row>
    <row r="178" spans="1:4" ht="20.25" x14ac:dyDescent="0.25">
      <c r="A178" s="103"/>
      <c r="B178" s="22"/>
      <c r="C178" s="33"/>
      <c r="D178" s="33"/>
    </row>
    <row r="179" spans="1:4" ht="20.25" x14ac:dyDescent="0.25">
      <c r="A179" s="103"/>
      <c r="B179" s="22"/>
      <c r="C179" s="33"/>
      <c r="D179" s="33"/>
    </row>
    <row r="180" spans="1:4" ht="20.25" x14ac:dyDescent="0.25">
      <c r="A180" s="103"/>
      <c r="B180" s="22"/>
      <c r="C180" s="33"/>
      <c r="D180" s="33"/>
    </row>
    <row r="181" spans="1:4" ht="20.25" x14ac:dyDescent="0.25">
      <c r="A181" s="103"/>
      <c r="B181" s="22"/>
      <c r="C181" s="33"/>
      <c r="D181" s="33"/>
    </row>
    <row r="182" spans="1:4" ht="20.25" x14ac:dyDescent="0.25">
      <c r="A182" s="103"/>
      <c r="B182" s="22"/>
      <c r="C182" s="33"/>
      <c r="D182" s="33"/>
    </row>
    <row r="183" spans="1:4" ht="20.25" x14ac:dyDescent="0.25">
      <c r="A183" s="103"/>
      <c r="B183" s="22"/>
      <c r="C183" s="33"/>
      <c r="D183" s="33"/>
    </row>
    <row r="184" spans="1:4" ht="20.25" x14ac:dyDescent="0.25">
      <c r="A184" s="103"/>
      <c r="B184" s="22"/>
      <c r="C184" s="33"/>
      <c r="D184" s="33"/>
    </row>
    <row r="185" spans="1:4" ht="20.25" x14ac:dyDescent="0.25">
      <c r="A185" s="103"/>
      <c r="B185" s="22"/>
      <c r="C185" s="33"/>
      <c r="D185" s="33"/>
    </row>
    <row r="186" spans="1:4" ht="20.25" x14ac:dyDescent="0.25">
      <c r="A186" s="103"/>
      <c r="B186" s="22"/>
      <c r="C186" s="33"/>
      <c r="D186" s="33"/>
    </row>
    <row r="187" spans="1:4" ht="20.25" x14ac:dyDescent="0.25">
      <c r="A187" s="103"/>
      <c r="B187" s="22"/>
      <c r="C187" s="33"/>
      <c r="D187" s="33"/>
    </row>
    <row r="188" spans="1:4" ht="20.25" x14ac:dyDescent="0.25">
      <c r="A188" s="103"/>
      <c r="B188" s="22"/>
      <c r="C188" s="33"/>
      <c r="D188" s="33"/>
    </row>
    <row r="189" spans="1:4" ht="20.25" x14ac:dyDescent="0.25">
      <c r="A189" s="103"/>
      <c r="B189" s="22"/>
      <c r="C189" s="33"/>
      <c r="D189" s="33"/>
    </row>
    <row r="190" spans="1:4" ht="20.25" x14ac:dyDescent="0.25">
      <c r="A190" s="103"/>
      <c r="B190" s="22"/>
      <c r="C190" s="33"/>
      <c r="D190" s="33"/>
    </row>
    <row r="191" spans="1:4" ht="20.25" x14ac:dyDescent="0.25">
      <c r="A191" s="103"/>
      <c r="B191" s="22"/>
      <c r="C191" s="33"/>
      <c r="D191" s="33"/>
    </row>
    <row r="192" spans="1:4" ht="20.25" x14ac:dyDescent="0.25">
      <c r="A192" s="103"/>
      <c r="B192" s="22"/>
      <c r="C192" s="33"/>
      <c r="D192" s="33"/>
    </row>
    <row r="193" spans="1:4" ht="20.25" x14ac:dyDescent="0.25">
      <c r="A193" s="103"/>
      <c r="B193" s="22"/>
      <c r="C193" s="33"/>
      <c r="D193" s="33"/>
    </row>
    <row r="194" spans="1:4" ht="20.25" x14ac:dyDescent="0.25">
      <c r="A194" s="103"/>
      <c r="B194" s="22"/>
      <c r="C194" s="33"/>
      <c r="D194" s="33"/>
    </row>
    <row r="195" spans="1:4" ht="20.25" x14ac:dyDescent="0.25">
      <c r="A195" s="103"/>
      <c r="B195" s="22"/>
      <c r="C195" s="33"/>
      <c r="D195" s="33"/>
    </row>
    <row r="196" spans="1:4" ht="20.25" x14ac:dyDescent="0.25">
      <c r="A196" s="103"/>
      <c r="B196" s="22"/>
      <c r="C196" s="33"/>
      <c r="D196" s="33"/>
    </row>
    <row r="197" spans="1:4" ht="20.25" x14ac:dyDescent="0.25">
      <c r="A197" s="103"/>
      <c r="B197" s="22"/>
      <c r="C197" s="33"/>
      <c r="D197" s="33"/>
    </row>
    <row r="198" spans="1:4" ht="20.25" x14ac:dyDescent="0.25">
      <c r="A198" s="103"/>
      <c r="B198" s="22"/>
      <c r="C198" s="33"/>
      <c r="D198" s="33"/>
    </row>
    <row r="199" spans="1:4" ht="20.25" x14ac:dyDescent="0.25">
      <c r="A199" s="103"/>
      <c r="B199" s="22"/>
      <c r="C199" s="33"/>
      <c r="D199" s="33"/>
    </row>
    <row r="200" spans="1:4" ht="20.25" x14ac:dyDescent="0.25">
      <c r="A200" s="103"/>
      <c r="B200" s="22"/>
      <c r="C200" s="33"/>
      <c r="D200" s="33"/>
    </row>
    <row r="201" spans="1:4" ht="20.25" x14ac:dyDescent="0.25">
      <c r="A201" s="103"/>
      <c r="B201" s="22"/>
      <c r="C201" s="33"/>
      <c r="D201" s="33"/>
    </row>
    <row r="202" spans="1:4" ht="20.25" x14ac:dyDescent="0.25">
      <c r="A202" s="103"/>
      <c r="B202" s="22"/>
      <c r="C202" s="33"/>
      <c r="D202" s="33"/>
    </row>
    <row r="203" spans="1:4" ht="20.25" x14ac:dyDescent="0.25">
      <c r="A203" s="103"/>
      <c r="B203" s="22"/>
      <c r="C203" s="33"/>
      <c r="D203" s="33"/>
    </row>
    <row r="204" spans="1:4" ht="20.25" x14ac:dyDescent="0.25">
      <c r="A204" s="103"/>
      <c r="B204" s="22"/>
      <c r="C204" s="33"/>
      <c r="D204" s="33"/>
    </row>
    <row r="205" spans="1:4" ht="20.25" x14ac:dyDescent="0.25">
      <c r="A205" s="103"/>
      <c r="B205" s="22"/>
      <c r="C205" s="33"/>
      <c r="D205" s="33"/>
    </row>
    <row r="206" spans="1:4" ht="20.25" x14ac:dyDescent="0.25">
      <c r="A206" s="103"/>
      <c r="B206" s="22"/>
      <c r="C206" s="33"/>
      <c r="D206" s="33"/>
    </row>
    <row r="207" spans="1:4" ht="20.25" x14ac:dyDescent="0.25">
      <c r="A207" s="103"/>
      <c r="B207" s="22"/>
      <c r="C207" s="33"/>
      <c r="D207" s="33"/>
    </row>
    <row r="208" spans="1:4" x14ac:dyDescent="0.25">
      <c r="A208" s="83"/>
      <c r="B208" s="22"/>
      <c r="C208" s="22"/>
      <c r="D208" s="22"/>
    </row>
    <row r="209" spans="1:8" ht="20.25" x14ac:dyDescent="0.25">
      <c r="A209" s="83"/>
      <c r="B209" s="29" t="s">
        <v>88</v>
      </c>
      <c r="C209" s="29" t="s">
        <v>145</v>
      </c>
      <c r="D209" s="32" t="s">
        <v>88</v>
      </c>
      <c r="E209" s="32" t="s">
        <v>145</v>
      </c>
    </row>
    <row r="210" spans="1:8" ht="21" x14ac:dyDescent="0.35">
      <c r="A210" s="83"/>
      <c r="B210" s="30" t="s">
        <v>90</v>
      </c>
      <c r="C210" s="30" t="s">
        <v>58</v>
      </c>
      <c r="D210" t="s">
        <v>90</v>
      </c>
      <c r="F210" t="str">
        <f>IF(NOT(ISBLANK(D210)),D210,IF(NOT(ISBLANK(E210)),"     "&amp;E210,FALSE))</f>
        <v>Afectación Económica o presupuestal</v>
      </c>
      <c r="G210" t="s">
        <v>90</v>
      </c>
      <c r="H210" t="str">
        <f>IF(NOT(ISERROR(MATCH(G210,_xlfn.ANCHORARRAY(B221),0))),F223&amp;"Por favor no seleccionar los criterios de impacto",G210)</f>
        <v>❌Por favor no seleccionar los criterios de impacto</v>
      </c>
    </row>
    <row r="211" spans="1:8" ht="21" x14ac:dyDescent="0.35">
      <c r="A211" s="83"/>
      <c r="B211" s="30" t="s">
        <v>90</v>
      </c>
      <c r="C211" s="30" t="s">
        <v>93</v>
      </c>
      <c r="E211" t="s">
        <v>58</v>
      </c>
      <c r="F211" t="str">
        <f t="shared" ref="F211:F221" si="0">IF(NOT(ISBLANK(D211)),D211,IF(NOT(ISBLANK(E211)),"     "&amp;E211,FALSE))</f>
        <v xml:space="preserve">     Afectación menor a 10 SMLMV .</v>
      </c>
    </row>
    <row r="212" spans="1:8" ht="21" x14ac:dyDescent="0.35">
      <c r="A212" s="83"/>
      <c r="B212" s="30" t="s">
        <v>90</v>
      </c>
      <c r="C212" s="30" t="s">
        <v>94</v>
      </c>
      <c r="E212" t="s">
        <v>93</v>
      </c>
      <c r="F212" t="str">
        <f t="shared" si="0"/>
        <v xml:space="preserve">     Entre 10 y 50 SMLMV </v>
      </c>
    </row>
    <row r="213" spans="1:8" ht="21" x14ac:dyDescent="0.35">
      <c r="A213" s="83"/>
      <c r="B213" s="30" t="s">
        <v>90</v>
      </c>
      <c r="C213" s="30" t="s">
        <v>95</v>
      </c>
      <c r="E213" t="s">
        <v>94</v>
      </c>
      <c r="F213" t="str">
        <f t="shared" si="0"/>
        <v xml:space="preserve">     Entre 50 y 100 SMLMV </v>
      </c>
    </row>
    <row r="214" spans="1:8" ht="21" x14ac:dyDescent="0.35">
      <c r="A214" s="83"/>
      <c r="B214" s="30" t="s">
        <v>90</v>
      </c>
      <c r="C214" s="30" t="s">
        <v>96</v>
      </c>
      <c r="E214" t="s">
        <v>95</v>
      </c>
      <c r="F214" t="str">
        <f t="shared" si="0"/>
        <v xml:space="preserve">     Entre 100 y 500 SMLMV </v>
      </c>
    </row>
    <row r="215" spans="1:8" ht="21" x14ac:dyDescent="0.35">
      <c r="A215" s="83"/>
      <c r="B215" s="30" t="s">
        <v>57</v>
      </c>
      <c r="C215" s="30" t="s">
        <v>97</v>
      </c>
      <c r="E215" t="s">
        <v>96</v>
      </c>
      <c r="F215" t="str">
        <f t="shared" si="0"/>
        <v xml:space="preserve">     Mayor a 500 SMLMV </v>
      </c>
    </row>
    <row r="216" spans="1:8" ht="21" x14ac:dyDescent="0.35">
      <c r="A216" s="83"/>
      <c r="B216" s="30" t="s">
        <v>57</v>
      </c>
      <c r="C216" s="30" t="s">
        <v>98</v>
      </c>
      <c r="D216" t="s">
        <v>57</v>
      </c>
      <c r="F216" t="str">
        <f t="shared" si="0"/>
        <v>Pérdida Reputacional</v>
      </c>
    </row>
    <row r="217" spans="1:8" ht="21" x14ac:dyDescent="0.35">
      <c r="A217" s="83"/>
      <c r="B217" s="30" t="s">
        <v>57</v>
      </c>
      <c r="C217" s="30" t="s">
        <v>100</v>
      </c>
      <c r="E217" t="s">
        <v>97</v>
      </c>
      <c r="F217" t="str">
        <f t="shared" si="0"/>
        <v xml:space="preserve">     El riesgo afecta la imagen de alguna área de la organización</v>
      </c>
    </row>
    <row r="218" spans="1:8" ht="21" x14ac:dyDescent="0.35">
      <c r="A218" s="83"/>
      <c r="B218" s="30" t="s">
        <v>57</v>
      </c>
      <c r="C218" s="30" t="s">
        <v>99</v>
      </c>
      <c r="E218" t="s">
        <v>98</v>
      </c>
      <c r="F218" t="str">
        <f t="shared" si="0"/>
        <v xml:space="preserve">     El riesgo afecta la imagen de la entidad internamente, de conocimiento general, nivel interno, de junta dircetiva y accionistas y/o de provedores</v>
      </c>
    </row>
    <row r="219" spans="1:8" ht="21" x14ac:dyDescent="0.35">
      <c r="A219" s="83"/>
      <c r="B219" s="30" t="s">
        <v>57</v>
      </c>
      <c r="C219" s="30" t="s">
        <v>118</v>
      </c>
      <c r="E219" t="s">
        <v>100</v>
      </c>
      <c r="F219" t="str">
        <f t="shared" si="0"/>
        <v xml:space="preserve">     El riesgo afecta la imagen de la entidad con algunos usuarios de relevancia frente al logro de los objetivos</v>
      </c>
    </row>
    <row r="220" spans="1:8" x14ac:dyDescent="0.25">
      <c r="A220" s="83"/>
      <c r="B220" s="31"/>
      <c r="C220" s="31"/>
      <c r="E220" t="s">
        <v>99</v>
      </c>
      <c r="F220" t="str">
        <f t="shared" si="0"/>
        <v xml:space="preserve">     El riesgo afecta la imagen de de la entidad con efecto publicitario sostenido a nivel de sector administrativo, nivel departamental o municipal</v>
      </c>
    </row>
    <row r="221" spans="1:8" x14ac:dyDescent="0.25">
      <c r="A221" s="83"/>
      <c r="B221" s="31" t="str" cm="1">
        <f t="array" ref="B221:B223">_xlfn.UNIQUE(Tabla1[[#All],[Criterios]])</f>
        <v>Criterios</v>
      </c>
      <c r="C221" s="31"/>
      <c r="E221" t="s">
        <v>118</v>
      </c>
      <c r="F221" t="str">
        <f t="shared" si="0"/>
        <v xml:space="preserve">     El riesgo afecta la imagen de la entidad a nivel nacional, con efecto publicitarios sostenible a nivel país</v>
      </c>
    </row>
    <row r="222" spans="1:8" x14ac:dyDescent="0.25">
      <c r="A222" s="83"/>
      <c r="B222" s="31" t="str">
        <v>Afectación Económica o presupuestal</v>
      </c>
      <c r="C222" s="31"/>
    </row>
    <row r="223" spans="1:8" x14ac:dyDescent="0.25">
      <c r="B223" s="31" t="str">
        <v>Pérdida Reputacional</v>
      </c>
      <c r="C223" s="31"/>
      <c r="F223" s="34" t="s">
        <v>147</v>
      </c>
    </row>
    <row r="224" spans="1:8" x14ac:dyDescent="0.25">
      <c r="B224" s="21"/>
      <c r="C224" s="21"/>
      <c r="F224" s="34" t="s">
        <v>148</v>
      </c>
    </row>
    <row r="225" spans="2:4" x14ac:dyDescent="0.25">
      <c r="B225" s="21"/>
      <c r="C225" s="21"/>
    </row>
    <row r="226" spans="2:4" x14ac:dyDescent="0.25">
      <c r="B226" s="21"/>
      <c r="C226" s="21"/>
    </row>
    <row r="227" spans="2:4" x14ac:dyDescent="0.25">
      <c r="B227" s="21"/>
      <c r="C227" s="21"/>
      <c r="D227" s="21"/>
    </row>
    <row r="228" spans="2:4" x14ac:dyDescent="0.25">
      <c r="B228" s="21"/>
      <c r="C228" s="21"/>
      <c r="D228" s="21"/>
    </row>
    <row r="229" spans="2:4" x14ac:dyDescent="0.25">
      <c r="B229" s="21"/>
      <c r="C229" s="21"/>
      <c r="D229" s="21"/>
    </row>
    <row r="230" spans="2:4" x14ac:dyDescent="0.25">
      <c r="B230" s="21"/>
      <c r="C230" s="21"/>
      <c r="D230" s="21"/>
    </row>
    <row r="231" spans="2:4" x14ac:dyDescent="0.25">
      <c r="B231" s="21"/>
      <c r="C231" s="21"/>
      <c r="D231" s="21"/>
    </row>
    <row r="232" spans="2:4" x14ac:dyDescent="0.25">
      <c r="B232" s="21"/>
      <c r="C232" s="21"/>
      <c r="D232" s="21"/>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heetViews>
  <sheetFormatPr baseColWidth="10" defaultColWidth="14.28515625" defaultRowHeight="12.75" x14ac:dyDescent="0.2"/>
  <cols>
    <col min="1" max="2" width="14.28515625" style="88"/>
    <col min="3" max="3" width="17" style="88" customWidth="1"/>
    <col min="4" max="4" width="14.28515625" style="88"/>
    <col min="5" max="5" width="46" style="88" customWidth="1"/>
    <col min="6" max="16384" width="14.28515625" style="88"/>
  </cols>
  <sheetData>
    <row r="1" spans="2:6" ht="24" customHeight="1" thickBot="1" x14ac:dyDescent="0.25">
      <c r="B1" s="642" t="s">
        <v>78</v>
      </c>
      <c r="C1" s="643"/>
      <c r="D1" s="643"/>
      <c r="E1" s="643"/>
      <c r="F1" s="644"/>
    </row>
    <row r="2" spans="2:6" ht="16.5" thickBot="1" x14ac:dyDescent="0.3">
      <c r="B2" s="89"/>
      <c r="C2" s="89"/>
      <c r="D2" s="89"/>
      <c r="E2" s="89"/>
      <c r="F2" s="89"/>
    </row>
    <row r="3" spans="2:6" ht="16.5" thickBot="1" x14ac:dyDescent="0.25">
      <c r="B3" s="646" t="s">
        <v>64</v>
      </c>
      <c r="C3" s="647"/>
      <c r="D3" s="647"/>
      <c r="E3" s="101" t="s">
        <v>65</v>
      </c>
      <c r="F3" s="102" t="s">
        <v>66</v>
      </c>
    </row>
    <row r="4" spans="2:6" ht="31.5" x14ac:dyDescent="0.2">
      <c r="B4" s="648" t="s">
        <v>67</v>
      </c>
      <c r="C4" s="650" t="s">
        <v>13</v>
      </c>
      <c r="D4" s="90" t="s">
        <v>14</v>
      </c>
      <c r="E4" s="91" t="s">
        <v>68</v>
      </c>
      <c r="F4" s="92">
        <v>0.25</v>
      </c>
    </row>
    <row r="5" spans="2:6" ht="47.25" x14ac:dyDescent="0.2">
      <c r="B5" s="649"/>
      <c r="C5" s="651"/>
      <c r="D5" s="93" t="s">
        <v>15</v>
      </c>
      <c r="E5" s="94" t="s">
        <v>69</v>
      </c>
      <c r="F5" s="95">
        <v>0.15</v>
      </c>
    </row>
    <row r="6" spans="2:6" ht="47.25" x14ac:dyDescent="0.2">
      <c r="B6" s="649"/>
      <c r="C6" s="651"/>
      <c r="D6" s="93" t="s">
        <v>16</v>
      </c>
      <c r="E6" s="94" t="s">
        <v>70</v>
      </c>
      <c r="F6" s="95">
        <v>0.1</v>
      </c>
    </row>
    <row r="7" spans="2:6" ht="63" x14ac:dyDescent="0.2">
      <c r="B7" s="649"/>
      <c r="C7" s="651" t="s">
        <v>17</v>
      </c>
      <c r="D7" s="93" t="s">
        <v>10</v>
      </c>
      <c r="E7" s="94" t="s">
        <v>71</v>
      </c>
      <c r="F7" s="95">
        <v>0.25</v>
      </c>
    </row>
    <row r="8" spans="2:6" ht="31.5" x14ac:dyDescent="0.2">
      <c r="B8" s="649"/>
      <c r="C8" s="651"/>
      <c r="D8" s="93" t="s">
        <v>9</v>
      </c>
      <c r="E8" s="94" t="s">
        <v>72</v>
      </c>
      <c r="F8" s="95">
        <v>0.15</v>
      </c>
    </row>
    <row r="9" spans="2:6" ht="47.25" x14ac:dyDescent="0.2">
      <c r="B9" s="649" t="s">
        <v>162</v>
      </c>
      <c r="C9" s="651" t="s">
        <v>18</v>
      </c>
      <c r="D9" s="93" t="s">
        <v>19</v>
      </c>
      <c r="E9" s="94" t="s">
        <v>73</v>
      </c>
      <c r="F9" s="96" t="s">
        <v>74</v>
      </c>
    </row>
    <row r="10" spans="2:6" ht="63" x14ac:dyDescent="0.2">
      <c r="B10" s="649"/>
      <c r="C10" s="651"/>
      <c r="D10" s="93" t="s">
        <v>20</v>
      </c>
      <c r="E10" s="94" t="s">
        <v>75</v>
      </c>
      <c r="F10" s="96" t="s">
        <v>74</v>
      </c>
    </row>
    <row r="11" spans="2:6" ht="47.25" x14ac:dyDescent="0.2">
      <c r="B11" s="649"/>
      <c r="C11" s="651" t="s">
        <v>21</v>
      </c>
      <c r="D11" s="93" t="s">
        <v>22</v>
      </c>
      <c r="E11" s="94" t="s">
        <v>76</v>
      </c>
      <c r="F11" s="96" t="s">
        <v>74</v>
      </c>
    </row>
    <row r="12" spans="2:6" ht="47.25" x14ac:dyDescent="0.2">
      <c r="B12" s="649"/>
      <c r="C12" s="651"/>
      <c r="D12" s="93" t="s">
        <v>23</v>
      </c>
      <c r="E12" s="94" t="s">
        <v>77</v>
      </c>
      <c r="F12" s="96" t="s">
        <v>74</v>
      </c>
    </row>
    <row r="13" spans="2:6" ht="31.5" x14ac:dyDescent="0.2">
      <c r="B13" s="649"/>
      <c r="C13" s="651" t="s">
        <v>24</v>
      </c>
      <c r="D13" s="93" t="s">
        <v>119</v>
      </c>
      <c r="E13" s="94" t="s">
        <v>122</v>
      </c>
      <c r="F13" s="96" t="s">
        <v>74</v>
      </c>
    </row>
    <row r="14" spans="2:6" ht="32.25" thickBot="1" x14ac:dyDescent="0.25">
      <c r="B14" s="652"/>
      <c r="C14" s="653"/>
      <c r="D14" s="97" t="s">
        <v>120</v>
      </c>
      <c r="E14" s="98" t="s">
        <v>121</v>
      </c>
      <c r="F14" s="99" t="s">
        <v>74</v>
      </c>
    </row>
    <row r="15" spans="2:6" ht="49.5" customHeight="1" x14ac:dyDescent="0.2">
      <c r="B15" s="645" t="s">
        <v>159</v>
      </c>
      <c r="C15" s="645"/>
      <c r="D15" s="645"/>
      <c r="E15" s="645"/>
      <c r="F15" s="645"/>
    </row>
    <row r="16" spans="2:6" ht="27" customHeight="1" x14ac:dyDescent="0.25">
      <c r="B16" s="100"/>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5" x14ac:dyDescent="0.25"/>
  <sheetData>
    <row r="2" spans="2:5" x14ac:dyDescent="0.25">
      <c r="B2" t="s">
        <v>31</v>
      </c>
      <c r="E2" t="s">
        <v>133</v>
      </c>
    </row>
    <row r="3" spans="2:5" x14ac:dyDescent="0.25">
      <c r="B3" t="s">
        <v>32</v>
      </c>
      <c r="E3" t="s">
        <v>132</v>
      </c>
    </row>
    <row r="4" spans="2:5" x14ac:dyDescent="0.25">
      <c r="B4" t="s">
        <v>137</v>
      </c>
      <c r="E4" t="s">
        <v>134</v>
      </c>
    </row>
    <row r="5" spans="2:5" x14ac:dyDescent="0.25">
      <c r="B5" t="s">
        <v>136</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RowHeight="12.75" x14ac:dyDescent="0.2"/>
  <cols>
    <col min="1" max="1" width="32.85546875" style="8" customWidth="1"/>
    <col min="2" max="16384" width="11.42578125" style="8"/>
  </cols>
  <sheetData>
    <row r="3" spans="1:1" x14ac:dyDescent="0.2">
      <c r="A3" s="9" t="s">
        <v>14</v>
      </c>
    </row>
    <row r="4" spans="1:1" x14ac:dyDescent="0.2">
      <c r="A4" s="9" t="s">
        <v>15</v>
      </c>
    </row>
    <row r="5" spans="1:1" x14ac:dyDescent="0.2">
      <c r="A5" s="9" t="s">
        <v>16</v>
      </c>
    </row>
    <row r="6" spans="1:1" x14ac:dyDescent="0.2">
      <c r="A6" s="9" t="s">
        <v>10</v>
      </c>
    </row>
    <row r="7" spans="1:1" x14ac:dyDescent="0.2">
      <c r="A7" s="9" t="s">
        <v>9</v>
      </c>
    </row>
    <row r="8" spans="1:1" x14ac:dyDescent="0.2">
      <c r="A8" s="9" t="s">
        <v>19</v>
      </c>
    </row>
    <row r="9" spans="1:1" x14ac:dyDescent="0.2">
      <c r="A9" s="9" t="s">
        <v>20</v>
      </c>
    </row>
    <row r="10" spans="1:1" x14ac:dyDescent="0.2">
      <c r="A10" s="9" t="s">
        <v>22</v>
      </c>
    </row>
    <row r="11" spans="1:1" x14ac:dyDescent="0.2">
      <c r="A11" s="9" t="s">
        <v>23</v>
      </c>
    </row>
    <row r="12" spans="1:1" x14ac:dyDescent="0.2">
      <c r="A12" s="9" t="s">
        <v>25</v>
      </c>
    </row>
    <row r="13" spans="1:1" x14ac:dyDescent="0.2">
      <c r="A13" s="9" t="s">
        <v>26</v>
      </c>
    </row>
    <row r="14" spans="1:1" x14ac:dyDescent="0.2">
      <c r="A14" s="9" t="s">
        <v>27</v>
      </c>
    </row>
    <row r="16" spans="1:1" x14ac:dyDescent="0.2">
      <c r="A16" s="9" t="s">
        <v>30</v>
      </c>
    </row>
    <row r="17" spans="1:1" x14ac:dyDescent="0.2">
      <c r="A17" s="9" t="s">
        <v>31</v>
      </c>
    </row>
    <row r="18" spans="1:1" x14ac:dyDescent="0.2">
      <c r="A18" s="9" t="s">
        <v>32</v>
      </c>
    </row>
    <row r="20" spans="1:1" x14ac:dyDescent="0.2">
      <c r="A20" s="9" t="s">
        <v>40</v>
      </c>
    </row>
    <row r="21" spans="1:1" x14ac:dyDescent="0.2">
      <c r="A21" s="9"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SANDRA ANGARITA</cp:lastModifiedBy>
  <cp:lastPrinted>2020-05-13T01:12:22Z</cp:lastPrinted>
  <dcterms:created xsi:type="dcterms:W3CDTF">2020-03-24T23:12:47Z</dcterms:created>
  <dcterms:modified xsi:type="dcterms:W3CDTF">2021-12-20T20:57:19Z</dcterms:modified>
</cp:coreProperties>
</file>